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8bc88f48c0cfcdca/Documents/"/>
    </mc:Choice>
  </mc:AlternateContent>
  <xr:revisionPtr revIDLastSave="3206" documentId="8_{08F641B2-3A39-4ADE-A399-E8503E775FA0}" xr6:coauthVersionLast="47" xr6:coauthVersionMax="47" xr10:uidLastSave="{D85973BB-D977-46FB-8E34-01ADCF5D361A}"/>
  <bookViews>
    <workbookView xWindow="-28920" yWindow="-120" windowWidth="29040" windowHeight="15720" tabRatio="691" xr2:uid="{00000000-000D-0000-FFFF-FFFF00000000}"/>
  </bookViews>
  <sheets>
    <sheet name="UNITÁRIO" sheetId="7" r:id="rId1"/>
    <sheet name="Fluxo De Faturamento" sheetId="8" r:id="rId2"/>
    <sheet name="Fluxo de F. Líquido" sheetId="9" r:id="rId3"/>
    <sheet name="Venda Franquiadora" sheetId="12" state="hidden" r:id="rId4"/>
    <sheet name="Venda" sheetId="1" r:id="rId5"/>
    <sheet name="Performance" sheetId="2" r:id="rId6"/>
    <sheet name="Apt. Padrão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2" l="1"/>
  <c r="B19" i="12"/>
  <c r="C24" i="12" s="1"/>
  <c r="AD10" i="12" s="1"/>
  <c r="B18" i="12"/>
  <c r="C23" i="12" s="1"/>
  <c r="AF12" i="12" s="1"/>
  <c r="B17" i="12"/>
  <c r="C22" i="12" s="1"/>
  <c r="BR38" i="12" s="1"/>
  <c r="F11" i="12"/>
  <c r="E11" i="12"/>
  <c r="D11" i="12"/>
  <c r="C11" i="12"/>
  <c r="B11" i="12"/>
  <c r="F10" i="12"/>
  <c r="E10" i="12"/>
  <c r="D10" i="12"/>
  <c r="C10" i="12"/>
  <c r="B10" i="12"/>
  <c r="F9" i="12"/>
  <c r="E9" i="12"/>
  <c r="D9" i="12"/>
  <c r="C9" i="12"/>
  <c r="AG45" i="2"/>
  <c r="AE45" i="2"/>
  <c r="S45" i="2"/>
  <c r="Q45" i="2"/>
  <c r="G18" i="1"/>
  <c r="E18" i="1" s="1"/>
  <c r="Y15" i="1"/>
  <c r="J15" i="1"/>
  <c r="E15" i="1"/>
  <c r="N7" i="12" l="1"/>
  <c r="Q7" i="12"/>
  <c r="M7" i="12"/>
  <c r="M43" i="12" s="1"/>
  <c r="BI28" i="12"/>
  <c r="U10" i="12"/>
  <c r="AP17" i="12"/>
  <c r="O7" i="12"/>
  <c r="L7" i="12"/>
  <c r="L43" i="12" s="1"/>
  <c r="P7" i="12"/>
  <c r="B12" i="12"/>
  <c r="Y13" i="12"/>
  <c r="D12" i="12"/>
  <c r="Y9" i="12"/>
  <c r="AB13" i="12"/>
  <c r="C12" i="12"/>
  <c r="Y8" i="12"/>
  <c r="V10" i="12"/>
  <c r="AE10" i="12"/>
  <c r="AQ17" i="12"/>
  <c r="BG23" i="12"/>
  <c r="F12" i="12"/>
  <c r="Y10" i="12"/>
  <c r="AI10" i="12"/>
  <c r="AE17" i="12"/>
  <c r="AU17" i="12"/>
  <c r="BB27" i="12"/>
  <c r="R10" i="12"/>
  <c r="Z10" i="12"/>
  <c r="AG17" i="12"/>
  <c r="Q8" i="12"/>
  <c r="Q9" i="12"/>
  <c r="Y11" i="12"/>
  <c r="AA14" i="12"/>
  <c r="BS37" i="12"/>
  <c r="U8" i="12"/>
  <c r="U9" i="12"/>
  <c r="Z12" i="12"/>
  <c r="AP20" i="12"/>
  <c r="AE11" i="12"/>
  <c r="Z13" i="12"/>
  <c r="AB14" i="12"/>
  <c r="AL17" i="12"/>
  <c r="AW17" i="12"/>
  <c r="AV23" i="12"/>
  <c r="BS39" i="12"/>
  <c r="BG32" i="12"/>
  <c r="BT39" i="12"/>
  <c r="T11" i="12"/>
  <c r="Z14" i="12"/>
  <c r="BA27" i="12"/>
  <c r="BH32" i="12"/>
  <c r="BU40" i="12"/>
  <c r="BU36" i="12"/>
  <c r="BQ36" i="12"/>
  <c r="BT35" i="12"/>
  <c r="BP35" i="12"/>
  <c r="BL35" i="12"/>
  <c r="BT34" i="12"/>
  <c r="BP34" i="12"/>
  <c r="BL34" i="12"/>
  <c r="BP33" i="12"/>
  <c r="BL33" i="12"/>
  <c r="BH33" i="12"/>
  <c r="BN31" i="12"/>
  <c r="BJ31" i="12"/>
  <c r="BF31" i="12"/>
  <c r="BJ29" i="12"/>
  <c r="BF29" i="12"/>
  <c r="BB29" i="12"/>
  <c r="BF26" i="12"/>
  <c r="BB26" i="12"/>
  <c r="BC25" i="12"/>
  <c r="AY25" i="12"/>
  <c r="AU25" i="12"/>
  <c r="AZ22" i="12"/>
  <c r="AV22" i="12"/>
  <c r="AR22" i="12"/>
  <c r="AN22" i="12"/>
  <c r="AT21" i="12"/>
  <c r="AP21" i="12"/>
  <c r="AL21" i="12"/>
  <c r="AT19" i="12"/>
  <c r="BT40" i="12"/>
  <c r="BT36" i="12"/>
  <c r="BP36" i="12"/>
  <c r="BW35" i="12"/>
  <c r="BS35" i="12"/>
  <c r="BO35" i="12"/>
  <c r="BS34" i="12"/>
  <c r="BO34" i="12"/>
  <c r="BS33" i="12"/>
  <c r="BO33" i="12"/>
  <c r="BG33" i="12"/>
  <c r="BM31" i="12"/>
  <c r="BI31" i="12"/>
  <c r="BE31" i="12"/>
  <c r="BM29" i="12"/>
  <c r="BI29" i="12"/>
  <c r="BE29" i="12"/>
  <c r="BA29" i="12"/>
  <c r="BE26" i="12"/>
  <c r="BA26" i="12"/>
  <c r="AW26" i="12"/>
  <c r="BF25" i="12"/>
  <c r="BB25" i="12"/>
  <c r="AT25" i="12"/>
  <c r="BS36" i="12"/>
  <c r="BV35" i="12"/>
  <c r="BN35" i="12"/>
  <c r="BR34" i="12"/>
  <c r="BJ34" i="12"/>
  <c r="BN33" i="12"/>
  <c r="BH31" i="12"/>
  <c r="BL29" i="12"/>
  <c r="BD29" i="12"/>
  <c r="BD26" i="12"/>
  <c r="AV26" i="12"/>
  <c r="BA25" i="12"/>
  <c r="AS22" i="12"/>
  <c r="AV21" i="12"/>
  <c r="AQ21" i="12"/>
  <c r="AS19" i="12"/>
  <c r="AO19" i="12"/>
  <c r="BR36" i="12"/>
  <c r="BU35" i="12"/>
  <c r="BM35" i="12"/>
  <c r="BQ34" i="12"/>
  <c r="BI34" i="12"/>
  <c r="BM33" i="12"/>
  <c r="BO31" i="12"/>
  <c r="BG31" i="12"/>
  <c r="BC29" i="12"/>
  <c r="BC26" i="12"/>
  <c r="AZ25" i="12"/>
  <c r="AW22" i="12"/>
  <c r="AQ22" i="12"/>
  <c r="AU21" i="12"/>
  <c r="AO21" i="12"/>
  <c r="AR19" i="12"/>
  <c r="AN19" i="12"/>
  <c r="AJ19" i="12"/>
  <c r="AQ18" i="12"/>
  <c r="AM18" i="12"/>
  <c r="AI18" i="12"/>
  <c r="AI16" i="12"/>
  <c r="AE16" i="12"/>
  <c r="AG15" i="12"/>
  <c r="AC15" i="12"/>
  <c r="AE12" i="12"/>
  <c r="AA12" i="12"/>
  <c r="W12" i="12"/>
  <c r="AD11" i="12"/>
  <c r="Z11" i="12"/>
  <c r="V11" i="12"/>
  <c r="AP18" i="12"/>
  <c r="AL19" i="12"/>
  <c r="AR21" i="12"/>
  <c r="AY26" i="12"/>
  <c r="BQ33" i="12"/>
  <c r="BN36" i="12"/>
  <c r="N8" i="12"/>
  <c r="R8" i="12"/>
  <c r="V8" i="12"/>
  <c r="Z8" i="12"/>
  <c r="R9" i="12"/>
  <c r="V9" i="12"/>
  <c r="Z9" i="12"/>
  <c r="U11" i="12"/>
  <c r="AA11" i="12"/>
  <c r="AF11" i="12"/>
  <c r="V12" i="12"/>
  <c r="X12" i="12" s="1"/>
  <c r="AB12" i="12"/>
  <c r="AG12" i="12"/>
  <c r="AE15" i="12"/>
  <c r="AJ15" i="12"/>
  <c r="AG16" i="12"/>
  <c r="AG18" i="12"/>
  <c r="AL18" i="12"/>
  <c r="AR18" i="12"/>
  <c r="BV37" i="12"/>
  <c r="BR37" i="12"/>
  <c r="BN37" i="12"/>
  <c r="BP28" i="12"/>
  <c r="BL28" i="12"/>
  <c r="BH28" i="12"/>
  <c r="BD28" i="12"/>
  <c r="AZ28" i="12"/>
  <c r="BF23" i="12"/>
  <c r="BB23" i="12"/>
  <c r="AT23" i="12"/>
  <c r="AP23" i="12"/>
  <c r="BU37" i="12"/>
  <c r="BQ37" i="12"/>
  <c r="BO28" i="12"/>
  <c r="BG28" i="12"/>
  <c r="BC28" i="12"/>
  <c r="AY28" i="12"/>
  <c r="BP37" i="12"/>
  <c r="BN28" i="12"/>
  <c r="BF28" i="12"/>
  <c r="BE23" i="12"/>
  <c r="AZ23" i="12"/>
  <c r="AU23" i="12"/>
  <c r="BW37" i="12"/>
  <c r="BO37" i="12"/>
  <c r="BM28" i="12"/>
  <c r="BE28" i="12"/>
  <c r="BD23" i="12"/>
  <c r="AY23" i="12"/>
  <c r="AS23" i="12"/>
  <c r="AV17" i="12"/>
  <c r="AR17" i="12"/>
  <c r="AN17" i="12"/>
  <c r="AJ17" i="12"/>
  <c r="AF17" i="12"/>
  <c r="AJ10" i="12"/>
  <c r="AF10" i="12"/>
  <c r="AB10" i="12"/>
  <c r="AM19" i="12"/>
  <c r="AS21" i="12"/>
  <c r="AP22" i="12"/>
  <c r="AW23" i="12"/>
  <c r="BH23" i="12"/>
  <c r="AW25" i="12"/>
  <c r="AZ26" i="12"/>
  <c r="BJ28" i="12"/>
  <c r="BH29" i="12"/>
  <c r="BD31" i="12"/>
  <c r="BR33" i="12"/>
  <c r="BO36" i="12"/>
  <c r="BT37" i="12"/>
  <c r="O8" i="12"/>
  <c r="S8" i="12"/>
  <c r="W8" i="12"/>
  <c r="S9" i="12"/>
  <c r="W9" i="12"/>
  <c r="AA9" i="12"/>
  <c r="S10" i="12"/>
  <c r="W10" i="12"/>
  <c r="AA10" i="12"/>
  <c r="AG10" i="12"/>
  <c r="W11" i="12"/>
  <c r="AB11" i="12"/>
  <c r="AC12" i="12"/>
  <c r="AH12" i="12"/>
  <c r="AC13" i="12"/>
  <c r="AD14" i="12"/>
  <c r="AA15" i="12"/>
  <c r="AF15" i="12"/>
  <c r="AL15" i="12"/>
  <c r="AC16" i="12"/>
  <c r="AH16" i="12"/>
  <c r="AH17" i="12"/>
  <c r="AM17" i="12"/>
  <c r="AS17" i="12"/>
  <c r="AH18" i="12"/>
  <c r="AN18" i="12"/>
  <c r="AS18" i="12"/>
  <c r="AI19" i="12"/>
  <c r="AP19" i="12"/>
  <c r="AM21" i="12"/>
  <c r="AW21" i="12"/>
  <c r="AT22" i="12"/>
  <c r="AQ23" i="12"/>
  <c r="BA23" i="12"/>
  <c r="AU24" i="12"/>
  <c r="BD25" i="12"/>
  <c r="BG26" i="12"/>
  <c r="BA28" i="12"/>
  <c r="BQ28" i="12"/>
  <c r="BA30" i="12"/>
  <c r="BI33" i="12"/>
  <c r="BM34" i="12"/>
  <c r="BQ35" i="12"/>
  <c r="BV36" i="12"/>
  <c r="BV40" i="12"/>
  <c r="AD15" i="12"/>
  <c r="AI15" i="12"/>
  <c r="AF16" i="12"/>
  <c r="AU19" i="12"/>
  <c r="AO22" i="12"/>
  <c r="AY22" i="12"/>
  <c r="AV25" i="12"/>
  <c r="BG29" i="12"/>
  <c r="BC31" i="12"/>
  <c r="BU34" i="12"/>
  <c r="E12" i="12"/>
  <c r="P8" i="12"/>
  <c r="T8" i="12"/>
  <c r="P9" i="12"/>
  <c r="T9" i="12"/>
  <c r="AB9" i="12"/>
  <c r="T10" i="12"/>
  <c r="AC10" i="12"/>
  <c r="AH10" i="12"/>
  <c r="AC11" i="12"/>
  <c r="Y12" i="12"/>
  <c r="AD12" i="12"/>
  <c r="AB15" i="12"/>
  <c r="AH15" i="12"/>
  <c r="AM15" i="12"/>
  <c r="AD16" i="12"/>
  <c r="AJ16" i="12"/>
  <c r="BV41" i="12"/>
  <c r="BV39" i="12"/>
  <c r="BR39" i="12"/>
  <c r="BU38" i="12"/>
  <c r="BQ38" i="12"/>
  <c r="BJ32" i="12"/>
  <c r="BF32" i="12"/>
  <c r="BD30" i="12"/>
  <c r="AZ27" i="12"/>
  <c r="AT24" i="12"/>
  <c r="AM20" i="12"/>
  <c r="BU39" i="12"/>
  <c r="BT38" i="12"/>
  <c r="BP38" i="12"/>
  <c r="BI32" i="12"/>
  <c r="BE32" i="12"/>
  <c r="BC30" i="12"/>
  <c r="BC27" i="12"/>
  <c r="AY27" i="12"/>
  <c r="AW24" i="12"/>
  <c r="AS24" i="12"/>
  <c r="BW38" i="12"/>
  <c r="BF30" i="12"/>
  <c r="AR24" i="12"/>
  <c r="AO20" i="12"/>
  <c r="AJ20" i="12"/>
  <c r="AK20" i="12" s="1"/>
  <c r="BW41" i="12"/>
  <c r="BW39" i="12"/>
  <c r="BV38" i="12"/>
  <c r="BE30" i="12"/>
  <c r="AW27" i="12"/>
  <c r="AX27" i="12" s="1"/>
  <c r="AN20" i="12"/>
  <c r="AC14" i="12"/>
  <c r="Y14" i="12"/>
  <c r="AA13" i="12"/>
  <c r="W13" i="12"/>
  <c r="X13" i="12" s="1"/>
  <c r="AI17" i="12"/>
  <c r="AO17" i="12"/>
  <c r="AT17" i="12"/>
  <c r="AJ18" i="12"/>
  <c r="AO18" i="12"/>
  <c r="AQ19" i="12"/>
  <c r="AL20" i="12"/>
  <c r="AN21" i="12"/>
  <c r="AU22" i="12"/>
  <c r="AR23" i="12"/>
  <c r="BC23" i="12"/>
  <c r="AV24" i="12"/>
  <c r="BE25" i="12"/>
  <c r="BH26" i="12"/>
  <c r="BB28" i="12"/>
  <c r="BB30" i="12"/>
  <c r="BL31" i="12"/>
  <c r="BJ33" i="12"/>
  <c r="BN34" i="12"/>
  <c r="BR35" i="12"/>
  <c r="BW36" i="12"/>
  <c r="BS38" i="12"/>
  <c r="BW40" i="12"/>
  <c r="AE46" i="2"/>
  <c r="AF45" i="2"/>
  <c r="AG46" i="2" s="1"/>
  <c r="R45" i="2"/>
  <c r="S46" i="2" s="1"/>
  <c r="Q46" i="2"/>
  <c r="H9" i="10"/>
  <c r="H8" i="10"/>
  <c r="H7" i="10"/>
  <c r="H6" i="10"/>
  <c r="H5" i="10"/>
  <c r="H4" i="10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40" i="1"/>
  <c r="N41" i="1"/>
  <c r="N42" i="1"/>
  <c r="N43" i="1"/>
  <c r="N44" i="1"/>
  <c r="N45" i="1"/>
  <c r="N46" i="1"/>
  <c r="N47" i="1"/>
  <c r="N48" i="1"/>
  <c r="N49" i="1"/>
  <c r="N50" i="1"/>
  <c r="N51" i="1"/>
  <c r="N40" i="1"/>
  <c r="D41" i="1"/>
  <c r="D42" i="1"/>
  <c r="D43" i="1"/>
  <c r="D44" i="1"/>
  <c r="D45" i="1"/>
  <c r="D40" i="1"/>
  <c r="T45" i="2" l="1"/>
  <c r="X7" i="12"/>
  <c r="O43" i="12"/>
  <c r="Q43" i="12"/>
  <c r="AE43" i="12"/>
  <c r="AS43" i="12"/>
  <c r="U43" i="12"/>
  <c r="AU43" i="12"/>
  <c r="AK19" i="12"/>
  <c r="AQ43" i="12"/>
  <c r="Y43" i="12"/>
  <c r="BU43" i="12"/>
  <c r="AK13" i="12"/>
  <c r="AX13" i="12" s="1"/>
  <c r="BK13" i="12" s="1"/>
  <c r="BX13" i="12" s="1"/>
  <c r="AI43" i="12"/>
  <c r="AW43" i="12"/>
  <c r="X11" i="12"/>
  <c r="AK11" i="12" s="1"/>
  <c r="AX11" i="12" s="1"/>
  <c r="BK11" i="12" s="1"/>
  <c r="BX11" i="12" s="1"/>
  <c r="X10" i="12"/>
  <c r="AK10" i="12" s="1"/>
  <c r="AX10" i="12" s="1"/>
  <c r="BK10" i="12" s="1"/>
  <c r="BX10" i="12" s="1"/>
  <c r="AK17" i="12"/>
  <c r="AX17" i="12" s="1"/>
  <c r="BK17" i="12" s="1"/>
  <c r="BX17" i="12" s="1"/>
  <c r="Z43" i="12"/>
  <c r="AP43" i="12"/>
  <c r="BC43" i="12"/>
  <c r="AX20" i="12"/>
  <c r="BK20" i="12" s="1"/>
  <c r="BX20" i="12" s="1"/>
  <c r="AT43" i="12"/>
  <c r="BX39" i="12"/>
  <c r="AD43" i="12"/>
  <c r="AC43" i="12"/>
  <c r="X9" i="12"/>
  <c r="AK9" i="12" s="1"/>
  <c r="AX9" i="12" s="1"/>
  <c r="BK9" i="12" s="1"/>
  <c r="BX9" i="12" s="1"/>
  <c r="BG43" i="12"/>
  <c r="AF43" i="12"/>
  <c r="AN43" i="12"/>
  <c r="BE43" i="12"/>
  <c r="AK18" i="12"/>
  <c r="AX18" i="12" s="1"/>
  <c r="BK18" i="12" s="1"/>
  <c r="BX18" i="12" s="1"/>
  <c r="R43" i="12"/>
  <c r="BI43" i="12"/>
  <c r="AO43" i="12"/>
  <c r="AK14" i="12"/>
  <c r="AX14" i="12" s="1"/>
  <c r="BK14" i="12" s="1"/>
  <c r="BX14" i="12" s="1"/>
  <c r="BX38" i="12"/>
  <c r="AM43" i="12"/>
  <c r="AK12" i="12"/>
  <c r="AX12" i="12" s="1"/>
  <c r="BK12" i="12" s="1"/>
  <c r="BX12" i="12" s="1"/>
  <c r="T43" i="12"/>
  <c r="AY43" i="12"/>
  <c r="BQ43" i="12"/>
  <c r="AL43" i="12"/>
  <c r="AJ43" i="12"/>
  <c r="AR43" i="12"/>
  <c r="BD43" i="12"/>
  <c r="BF43" i="12"/>
  <c r="BL43" i="12"/>
  <c r="V43" i="12"/>
  <c r="AX25" i="12"/>
  <c r="BK25" i="12" s="1"/>
  <c r="BX25" i="12" s="1"/>
  <c r="BW43" i="12"/>
  <c r="AX22" i="12"/>
  <c r="BK22" i="12" s="1"/>
  <c r="BX22" i="12" s="1"/>
  <c r="BT43" i="12"/>
  <c r="BK27" i="12"/>
  <c r="BX27" i="12" s="1"/>
  <c r="BR43" i="12"/>
  <c r="BK28" i="12"/>
  <c r="BX28" i="12" s="1"/>
  <c r="P43" i="12"/>
  <c r="BX40" i="12"/>
  <c r="BX41" i="12"/>
  <c r="AB43" i="12"/>
  <c r="BK31" i="12"/>
  <c r="BX31" i="12" s="1"/>
  <c r="BA43" i="12"/>
  <c r="AG43" i="12"/>
  <c r="AA43" i="12"/>
  <c r="W43" i="12"/>
  <c r="BH43" i="12"/>
  <c r="AV43" i="12"/>
  <c r="BN43" i="12"/>
  <c r="AX23" i="12"/>
  <c r="BK23" i="12" s="1"/>
  <c r="BX23" i="12" s="1"/>
  <c r="BP43" i="12"/>
  <c r="BX36" i="12"/>
  <c r="AX26" i="12"/>
  <c r="BK26" i="12" s="1"/>
  <c r="BX26" i="12" s="1"/>
  <c r="BK33" i="12"/>
  <c r="BX33" i="12" s="1"/>
  <c r="AX21" i="12"/>
  <c r="BK21" i="12" s="1"/>
  <c r="BX21" i="12" s="1"/>
  <c r="BX35" i="12"/>
  <c r="AK7" i="12"/>
  <c r="BK30" i="12"/>
  <c r="BX30" i="12" s="1"/>
  <c r="AK16" i="12"/>
  <c r="AX16" i="12" s="1"/>
  <c r="BK16" i="12" s="1"/>
  <c r="BX16" i="12" s="1"/>
  <c r="BB43" i="12"/>
  <c r="BS43" i="12"/>
  <c r="AZ43" i="12"/>
  <c r="AX24" i="12"/>
  <c r="BK24" i="12" s="1"/>
  <c r="BX24" i="12" s="1"/>
  <c r="BK32" i="12"/>
  <c r="BX32" i="12" s="1"/>
  <c r="AH43" i="12"/>
  <c r="AK15" i="12"/>
  <c r="AX15" i="12" s="1"/>
  <c r="BK15" i="12" s="1"/>
  <c r="BX15" i="12" s="1"/>
  <c r="S43" i="12"/>
  <c r="BJ43" i="12"/>
  <c r="BM43" i="12"/>
  <c r="BO43" i="12"/>
  <c r="BX37" i="12"/>
  <c r="X8" i="12"/>
  <c r="AK8" i="12" s="1"/>
  <c r="AX8" i="12" s="1"/>
  <c r="BK8" i="12" s="1"/>
  <c r="N43" i="12"/>
  <c r="AX19" i="12"/>
  <c r="BK19" i="12" s="1"/>
  <c r="BX19" i="12" s="1"/>
  <c r="BK34" i="12"/>
  <c r="BX34" i="12" s="1"/>
  <c r="BV43" i="12"/>
  <c r="BK29" i="12"/>
  <c r="BX29" i="12" s="1"/>
  <c r="AH45" i="2"/>
  <c r="AE47" i="2"/>
  <c r="AF46" i="2"/>
  <c r="AG47" i="2" s="1"/>
  <c r="Q47" i="2"/>
  <c r="R46" i="2"/>
  <c r="T46" i="2" s="1"/>
  <c r="AD36" i="1"/>
  <c r="T36" i="1"/>
  <c r="BT110" i="9" l="1"/>
  <c r="BQ103" i="9"/>
  <c r="BP101" i="9"/>
  <c r="BL94" i="9"/>
  <c r="BL93" i="9"/>
  <c r="BG86" i="9"/>
  <c r="BS108" i="9"/>
  <c r="BM96" i="9"/>
  <c r="BF84" i="9"/>
  <c r="BV113" i="9"/>
  <c r="BN97" i="9"/>
  <c r="BF83" i="9"/>
  <c r="BA74" i="9"/>
  <c r="BD79" i="9"/>
  <c r="BC78" i="9"/>
  <c r="AZ72" i="9"/>
  <c r="BI89" i="9"/>
  <c r="BA73" i="9"/>
  <c r="AU64" i="9"/>
  <c r="AS60" i="9"/>
  <c r="AQ56" i="9"/>
  <c r="AY69" i="9"/>
  <c r="AS59" i="9"/>
  <c r="AM47" i="9"/>
  <c r="AL46" i="9"/>
  <c r="AN50" i="9"/>
  <c r="AP54" i="9"/>
  <c r="AK44" i="9"/>
  <c r="AG40" i="9"/>
  <c r="AG39" i="9"/>
  <c r="AQ55" i="9"/>
  <c r="AI42" i="9"/>
  <c r="AD34" i="9"/>
  <c r="AB32" i="9"/>
  <c r="Y28" i="9"/>
  <c r="M16" i="9"/>
  <c r="C25" i="9"/>
  <c r="AA31" i="9"/>
  <c r="U24" i="9"/>
  <c r="N17" i="9"/>
  <c r="V25" i="9"/>
  <c r="R21" i="9"/>
  <c r="P19" i="9"/>
  <c r="AI45" i="2"/>
  <c r="BT111" i="9"/>
  <c r="BH90" i="9"/>
  <c r="BG87" i="9"/>
  <c r="BI92" i="9"/>
  <c r="BG88" i="9"/>
  <c r="BD82" i="9"/>
  <c r="BB77" i="9"/>
  <c r="BR107" i="9"/>
  <c r="BT112" i="9"/>
  <c r="BA76" i="9"/>
  <c r="BQ105" i="9"/>
  <c r="BP104" i="9"/>
  <c r="BN99" i="9"/>
  <c r="AT63" i="9"/>
  <c r="AS61" i="9"/>
  <c r="AQ58" i="9"/>
  <c r="AO53" i="9"/>
  <c r="AX70" i="9"/>
  <c r="AV67" i="9"/>
  <c r="AW67" i="9" s="1"/>
  <c r="AN51" i="9"/>
  <c r="AI43" i="9"/>
  <c r="BV115" i="9"/>
  <c r="AU65" i="9"/>
  <c r="AM49" i="9"/>
  <c r="AG41" i="9"/>
  <c r="AD36" i="9"/>
  <c r="AB33" i="9"/>
  <c r="D24" i="9"/>
  <c r="P20" i="9"/>
  <c r="S23" i="9"/>
  <c r="V26" i="9"/>
  <c r="AE37" i="9"/>
  <c r="Y30" i="9"/>
  <c r="N18" i="9"/>
  <c r="U45" i="2"/>
  <c r="U46" i="2" s="1"/>
  <c r="BS110" i="9"/>
  <c r="BP103" i="9"/>
  <c r="BO101" i="9"/>
  <c r="BK94" i="9"/>
  <c r="BK93" i="9"/>
  <c r="BF86" i="9"/>
  <c r="BC79" i="9"/>
  <c r="BB78" i="9"/>
  <c r="BU113" i="9"/>
  <c r="BM97" i="9"/>
  <c r="BE84" i="9"/>
  <c r="BE83" i="9"/>
  <c r="BR108" i="9"/>
  <c r="BL96" i="9"/>
  <c r="AZ74" i="9"/>
  <c r="BV116" i="9"/>
  <c r="AY72" i="9"/>
  <c r="AP55" i="9"/>
  <c r="AO54" i="9"/>
  <c r="AM50" i="9"/>
  <c r="AZ73" i="9"/>
  <c r="AT64" i="9"/>
  <c r="AR60" i="9"/>
  <c r="AP56" i="9"/>
  <c r="BH89" i="9"/>
  <c r="AX69" i="9"/>
  <c r="AR59" i="9"/>
  <c r="AL47" i="9"/>
  <c r="AK46" i="9"/>
  <c r="AH42" i="9"/>
  <c r="AF40" i="9"/>
  <c r="AF39" i="9"/>
  <c r="Z31" i="9"/>
  <c r="AI44" i="9"/>
  <c r="AC34" i="9"/>
  <c r="U25" i="9"/>
  <c r="Q21" i="9"/>
  <c r="O19" i="9"/>
  <c r="AA32" i="9"/>
  <c r="X28" i="9"/>
  <c r="L16" i="9"/>
  <c r="C24" i="9"/>
  <c r="T24" i="9"/>
  <c r="M17" i="9"/>
  <c r="AK43" i="12"/>
  <c r="X43" i="12"/>
  <c r="BK35" i="12"/>
  <c r="BX8" i="12"/>
  <c r="BK43" i="12"/>
  <c r="AX43" i="12"/>
  <c r="AK21" i="12"/>
  <c r="AX7" i="12"/>
  <c r="BX43" i="12"/>
  <c r="X14" i="12"/>
  <c r="AH46" i="2"/>
  <c r="AF47" i="2"/>
  <c r="AH47" i="2" s="1"/>
  <c r="AE48" i="2"/>
  <c r="S47" i="2"/>
  <c r="R47" i="2"/>
  <c r="T47" i="2" s="1"/>
  <c r="Q48" i="2"/>
  <c r="B17" i="9"/>
  <c r="C17" i="9"/>
  <c r="D17" i="9"/>
  <c r="E17" i="9"/>
  <c r="F17" i="9"/>
  <c r="B18" i="9"/>
  <c r="C18" i="9"/>
  <c r="D18" i="9"/>
  <c r="E18" i="9"/>
  <c r="F18" i="9"/>
  <c r="B19" i="9"/>
  <c r="C19" i="9"/>
  <c r="D19" i="9"/>
  <c r="E19" i="9"/>
  <c r="F19" i="9"/>
  <c r="AJ43" i="9"/>
  <c r="BJ92" i="9"/>
  <c r="BW115" i="9"/>
  <c r="BW116" i="9"/>
  <c r="O15" i="1"/>
  <c r="BV112" i="9" l="1"/>
  <c r="BR104" i="9"/>
  <c r="BP99" i="9"/>
  <c r="BL92" i="9"/>
  <c r="BI88" i="9"/>
  <c r="BT107" i="9"/>
  <c r="BS105" i="9"/>
  <c r="BK90" i="9"/>
  <c r="BF82" i="9"/>
  <c r="BI87" i="9"/>
  <c r="BV111" i="9"/>
  <c r="BD77" i="9"/>
  <c r="AP51" i="9"/>
  <c r="AO49" i="9"/>
  <c r="BC76" i="9"/>
  <c r="AX65" i="9"/>
  <c r="AV63" i="9"/>
  <c r="AU61" i="9"/>
  <c r="AS58" i="9"/>
  <c r="AZ70" i="9"/>
  <c r="AQ53" i="9"/>
  <c r="AI41" i="9"/>
  <c r="AJ41" i="9" s="1"/>
  <c r="AL43" i="9"/>
  <c r="AG37" i="9"/>
  <c r="AY67" i="9"/>
  <c r="AA30" i="9"/>
  <c r="Y26" i="9"/>
  <c r="U23" i="9"/>
  <c r="R20" i="9"/>
  <c r="AF36" i="9"/>
  <c r="P18" i="9"/>
  <c r="D26" i="9"/>
  <c r="AD33" i="9"/>
  <c r="U47" i="2"/>
  <c r="BT108" i="9"/>
  <c r="BN96" i="9"/>
  <c r="BO97" i="9"/>
  <c r="BG83" i="9"/>
  <c r="BG84" i="9"/>
  <c r="BU110" i="9"/>
  <c r="BR103" i="9"/>
  <c r="BQ101" i="9"/>
  <c r="BM94" i="9"/>
  <c r="BK89" i="9"/>
  <c r="BH86" i="9"/>
  <c r="BE79" i="9"/>
  <c r="BD78" i="9"/>
  <c r="BA72" i="9"/>
  <c r="BM93" i="9"/>
  <c r="BB73" i="9"/>
  <c r="AZ69" i="9"/>
  <c r="AT59" i="9"/>
  <c r="BB74" i="9"/>
  <c r="AN47" i="9"/>
  <c r="AM46" i="9"/>
  <c r="AK42" i="9"/>
  <c r="AO50" i="9"/>
  <c r="AR55" i="9"/>
  <c r="AQ54" i="9"/>
  <c r="AL44" i="9"/>
  <c r="AR56" i="9"/>
  <c r="AE34" i="9"/>
  <c r="AT60" i="9"/>
  <c r="AC32" i="9"/>
  <c r="AV64" i="9"/>
  <c r="AB31" i="9"/>
  <c r="Z28" i="9"/>
  <c r="V24" i="9"/>
  <c r="O17" i="9"/>
  <c r="AH39" i="9"/>
  <c r="AH40" i="9"/>
  <c r="C26" i="9"/>
  <c r="N16" i="9"/>
  <c r="X25" i="9"/>
  <c r="S21" i="9"/>
  <c r="Q19" i="9"/>
  <c r="S48" i="2"/>
  <c r="AI46" i="2"/>
  <c r="AI47" i="2" s="1"/>
  <c r="BU111" i="9"/>
  <c r="BI90" i="9"/>
  <c r="BH87" i="9"/>
  <c r="BU112" i="9"/>
  <c r="BQ104" i="9"/>
  <c r="BO99" i="9"/>
  <c r="BK92" i="9"/>
  <c r="BH88" i="9"/>
  <c r="BJ88" i="9" s="1"/>
  <c r="BS107" i="9"/>
  <c r="BB76" i="9"/>
  <c r="BR105" i="9"/>
  <c r="BE82" i="9"/>
  <c r="BC77" i="9"/>
  <c r="AY70" i="9"/>
  <c r="AX67" i="9"/>
  <c r="AV65" i="9"/>
  <c r="AO51" i="9"/>
  <c r="AH41" i="9"/>
  <c r="AU63" i="9"/>
  <c r="AT61" i="9"/>
  <c r="AR58" i="9"/>
  <c r="AN49" i="9"/>
  <c r="AK43" i="9"/>
  <c r="AE36" i="9"/>
  <c r="AP53" i="9"/>
  <c r="AC33" i="9"/>
  <c r="AF37" i="9"/>
  <c r="Z30" i="9"/>
  <c r="X26" i="9"/>
  <c r="T23" i="9"/>
  <c r="Q20" i="9"/>
  <c r="O18" i="9"/>
  <c r="D25" i="9"/>
  <c r="AG48" i="2"/>
  <c r="AX28" i="12"/>
  <c r="BK7" i="12"/>
  <c r="BX7" i="12" s="1"/>
  <c r="BX42" i="12" s="1"/>
  <c r="AE49" i="2"/>
  <c r="AF48" i="2"/>
  <c r="AG49" i="2" s="1"/>
  <c r="Q49" i="2"/>
  <c r="T48" i="2"/>
  <c r="R48" i="2"/>
  <c r="S49" i="2" s="1"/>
  <c r="BW113" i="9"/>
  <c r="AJ44" i="9"/>
  <c r="D20" i="9"/>
  <c r="C20" i="9"/>
  <c r="AJ42" i="9"/>
  <c r="W26" i="9"/>
  <c r="F20" i="9"/>
  <c r="B20" i="9"/>
  <c r="B21" i="9" s="1"/>
  <c r="AW64" i="9"/>
  <c r="E20" i="9"/>
  <c r="BJ87" i="9"/>
  <c r="BW112" i="9"/>
  <c r="BJ90" i="9"/>
  <c r="AW65" i="9"/>
  <c r="BW111" i="9"/>
  <c r="F128" i="8"/>
  <c r="F127" i="8"/>
  <c r="U48" i="2" l="1"/>
  <c r="BP97" i="9"/>
  <c r="BV110" i="9"/>
  <c r="BW110" i="9" s="1"/>
  <c r="BS103" i="9"/>
  <c r="BR101" i="9"/>
  <c r="BN94" i="9"/>
  <c r="BL89" i="9"/>
  <c r="BI86" i="9"/>
  <c r="BJ86" i="9" s="1"/>
  <c r="BU108" i="9"/>
  <c r="BO96" i="9"/>
  <c r="BN93" i="9"/>
  <c r="BC73" i="9"/>
  <c r="BH84" i="9"/>
  <c r="BC74" i="9"/>
  <c r="BA69" i="9"/>
  <c r="BF79" i="9"/>
  <c r="BH83" i="9"/>
  <c r="BB72" i="9"/>
  <c r="AX64" i="9"/>
  <c r="AS55" i="9"/>
  <c r="AR54" i="9"/>
  <c r="BE78" i="9"/>
  <c r="AP50" i="9"/>
  <c r="AU59" i="9"/>
  <c r="AU60" i="9"/>
  <c r="AS56" i="9"/>
  <c r="AN46" i="9"/>
  <c r="AL42" i="9"/>
  <c r="AO47" i="9"/>
  <c r="AI40" i="9"/>
  <c r="AI39" i="9"/>
  <c r="AJ39" i="9" s="1"/>
  <c r="AC31" i="9"/>
  <c r="AM44" i="9"/>
  <c r="AF34" i="9"/>
  <c r="AD32" i="9"/>
  <c r="Y25" i="9"/>
  <c r="T21" i="9"/>
  <c r="R19" i="9"/>
  <c r="P17" i="9"/>
  <c r="O16" i="9"/>
  <c r="X24" i="9"/>
  <c r="C27" i="9"/>
  <c r="AA28" i="9"/>
  <c r="AH48" i="2"/>
  <c r="AF49" i="2"/>
  <c r="AH49" i="2" s="1"/>
  <c r="AE50" i="2"/>
  <c r="R49" i="2"/>
  <c r="T49" i="2" s="1"/>
  <c r="Q50" i="2"/>
  <c r="C21" i="9"/>
  <c r="AJ40" i="9"/>
  <c r="D21" i="9"/>
  <c r="BJ89" i="9"/>
  <c r="AW63" i="9"/>
  <c r="E21" i="9"/>
  <c r="W24" i="9"/>
  <c r="W25" i="9"/>
  <c r="F21" i="9"/>
  <c r="BV113" i="8"/>
  <c r="BV114" i="8"/>
  <c r="BU111" i="8"/>
  <c r="BV111" i="8"/>
  <c r="BU112" i="8"/>
  <c r="BV112" i="8"/>
  <c r="BV116" i="8"/>
  <c r="BW116" i="8" s="1"/>
  <c r="BU114" i="8"/>
  <c r="BU113" i="8"/>
  <c r="BV115" i="8"/>
  <c r="BW115" i="8" s="1"/>
  <c r="BT112" i="8"/>
  <c r="BT111" i="8"/>
  <c r="BT109" i="8"/>
  <c r="BU109" i="8"/>
  <c r="BV109" i="8"/>
  <c r="BT110" i="8"/>
  <c r="BU110" i="8"/>
  <c r="BV110" i="8"/>
  <c r="BS110" i="8"/>
  <c r="BS109" i="8"/>
  <c r="BV102" i="8"/>
  <c r="BU102" i="8"/>
  <c r="BT102" i="8"/>
  <c r="BS102" i="8"/>
  <c r="BR102" i="8"/>
  <c r="BQ102" i="8"/>
  <c r="BP102" i="8"/>
  <c r="BV101" i="8"/>
  <c r="BU101" i="8"/>
  <c r="BT101" i="8"/>
  <c r="BS101" i="8"/>
  <c r="BR101" i="8"/>
  <c r="BQ101" i="8"/>
  <c r="BP101" i="8"/>
  <c r="BV104" i="8"/>
  <c r="BU104" i="8"/>
  <c r="BT104" i="8"/>
  <c r="BS104" i="8"/>
  <c r="BR104" i="8"/>
  <c r="BQ104" i="8"/>
  <c r="BV103" i="8"/>
  <c r="BU103" i="8"/>
  <c r="BT103" i="8"/>
  <c r="BS103" i="8"/>
  <c r="BR103" i="8"/>
  <c r="BQ103" i="8"/>
  <c r="BV106" i="8"/>
  <c r="BU106" i="8"/>
  <c r="BT106" i="8"/>
  <c r="BS106" i="8"/>
  <c r="BR106" i="8"/>
  <c r="BV105" i="8"/>
  <c r="BU105" i="8"/>
  <c r="BT105" i="8"/>
  <c r="BS105" i="8"/>
  <c r="BR105" i="8"/>
  <c r="BS107" i="8"/>
  <c r="BT107" i="8"/>
  <c r="BU107" i="8"/>
  <c r="BV107" i="8"/>
  <c r="BS108" i="8"/>
  <c r="BT108" i="8"/>
  <c r="BU108" i="8"/>
  <c r="BV108" i="8"/>
  <c r="BR108" i="8"/>
  <c r="BR107" i="8"/>
  <c r="BQ106" i="8"/>
  <c r="BQ105" i="8"/>
  <c r="BP104" i="8"/>
  <c r="BP103" i="8"/>
  <c r="BO102" i="8"/>
  <c r="BO101" i="8"/>
  <c r="BV100" i="8"/>
  <c r="BU100" i="8"/>
  <c r="BT100" i="8"/>
  <c r="BS100" i="8"/>
  <c r="BR100" i="8"/>
  <c r="BQ100" i="8"/>
  <c r="BP100" i="8"/>
  <c r="BO100" i="8"/>
  <c r="BV99" i="8"/>
  <c r="BU99" i="8"/>
  <c r="BT99" i="8"/>
  <c r="BS99" i="8"/>
  <c r="BR99" i="8"/>
  <c r="BQ99" i="8"/>
  <c r="BP99" i="8"/>
  <c r="BO99" i="8"/>
  <c r="BV98" i="8"/>
  <c r="BU98" i="8"/>
  <c r="BT98" i="8"/>
  <c r="BS98" i="8"/>
  <c r="BR98" i="8"/>
  <c r="BQ98" i="8"/>
  <c r="BP98" i="8"/>
  <c r="BO98" i="8"/>
  <c r="BN98" i="8"/>
  <c r="BV97" i="8"/>
  <c r="BU97" i="8"/>
  <c r="BT97" i="8"/>
  <c r="BS97" i="8"/>
  <c r="BR97" i="8"/>
  <c r="BQ97" i="8"/>
  <c r="BP97" i="8"/>
  <c r="BO97" i="8"/>
  <c r="BN97" i="8"/>
  <c r="BV96" i="8"/>
  <c r="BU96" i="8"/>
  <c r="BT96" i="8"/>
  <c r="BS96" i="8"/>
  <c r="BR96" i="8"/>
  <c r="BQ96" i="8"/>
  <c r="BP96" i="8"/>
  <c r="BO96" i="8"/>
  <c r="BN96" i="8"/>
  <c r="BM96" i="8"/>
  <c r="BV95" i="8"/>
  <c r="BU95" i="8"/>
  <c r="BT95" i="8"/>
  <c r="BS95" i="8"/>
  <c r="BR95" i="8"/>
  <c r="BQ95" i="8"/>
  <c r="BP95" i="8"/>
  <c r="BO95" i="8"/>
  <c r="BN95" i="8"/>
  <c r="BM95" i="8"/>
  <c r="BV94" i="8"/>
  <c r="BU94" i="8"/>
  <c r="BT94" i="8"/>
  <c r="BS94" i="8"/>
  <c r="BR94" i="8"/>
  <c r="BQ94" i="8"/>
  <c r="BP94" i="8"/>
  <c r="BO94" i="8"/>
  <c r="BN94" i="8"/>
  <c r="BM94" i="8"/>
  <c r="BL94" i="8"/>
  <c r="BV93" i="8"/>
  <c r="BU93" i="8"/>
  <c r="BT93" i="8"/>
  <c r="BS93" i="8"/>
  <c r="BR93" i="8"/>
  <c r="BQ93" i="8"/>
  <c r="BP93" i="8"/>
  <c r="BO93" i="8"/>
  <c r="BN93" i="8"/>
  <c r="BM93" i="8"/>
  <c r="BL93" i="8"/>
  <c r="BN100" i="8"/>
  <c r="BN99" i="8"/>
  <c r="BM98" i="8"/>
  <c r="BM97" i="8"/>
  <c r="BL96" i="8"/>
  <c r="BL95" i="8"/>
  <c r="BK94" i="8"/>
  <c r="BK93" i="8"/>
  <c r="E16" i="8"/>
  <c r="F16" i="8"/>
  <c r="F17" i="8"/>
  <c r="F18" i="8"/>
  <c r="BL69" i="8"/>
  <c r="BM69" i="8"/>
  <c r="BN69" i="8"/>
  <c r="BO69" i="8"/>
  <c r="BP69" i="8"/>
  <c r="BQ69" i="8"/>
  <c r="BR69" i="8"/>
  <c r="BS69" i="8"/>
  <c r="BT69" i="8"/>
  <c r="BU69" i="8"/>
  <c r="BV69" i="8"/>
  <c r="BL70" i="8"/>
  <c r="BM70" i="8"/>
  <c r="BN70" i="8"/>
  <c r="BO70" i="8"/>
  <c r="BP70" i="8"/>
  <c r="BQ70" i="8"/>
  <c r="BR70" i="8"/>
  <c r="BS70" i="8"/>
  <c r="BT70" i="8"/>
  <c r="BU70" i="8"/>
  <c r="BV70" i="8"/>
  <c r="BL71" i="8"/>
  <c r="BM71" i="8"/>
  <c r="BN71" i="8"/>
  <c r="BO71" i="8"/>
  <c r="BP71" i="8"/>
  <c r="BQ71" i="8"/>
  <c r="BR71" i="8"/>
  <c r="BS71" i="8"/>
  <c r="BT71" i="8"/>
  <c r="BU71" i="8"/>
  <c r="BV71" i="8"/>
  <c r="BL72" i="8"/>
  <c r="BM72" i="8"/>
  <c r="BN72" i="8"/>
  <c r="BO72" i="8"/>
  <c r="BP72" i="8"/>
  <c r="BQ72" i="8"/>
  <c r="BR72" i="8"/>
  <c r="BS72" i="8"/>
  <c r="BT72" i="8"/>
  <c r="BU72" i="8"/>
  <c r="BV72" i="8"/>
  <c r="BL73" i="8"/>
  <c r="BM73" i="8"/>
  <c r="BN73" i="8"/>
  <c r="BO73" i="8"/>
  <c r="BP73" i="8"/>
  <c r="BQ73" i="8"/>
  <c r="BR73" i="8"/>
  <c r="BS73" i="8"/>
  <c r="BT73" i="8"/>
  <c r="BU73" i="8"/>
  <c r="BV73" i="8"/>
  <c r="BL74" i="8"/>
  <c r="BM74" i="8"/>
  <c r="BN74" i="8"/>
  <c r="BO74" i="8"/>
  <c r="BP74" i="8"/>
  <c r="BQ74" i="8"/>
  <c r="BR74" i="8"/>
  <c r="BS74" i="8"/>
  <c r="BT74" i="8"/>
  <c r="BU74" i="8"/>
  <c r="BV74" i="8"/>
  <c r="BL75" i="8"/>
  <c r="BM75" i="8"/>
  <c r="BN75" i="8"/>
  <c r="BO75" i="8"/>
  <c r="BP75" i="8"/>
  <c r="BQ75" i="8"/>
  <c r="BR75" i="8"/>
  <c r="BS75" i="8"/>
  <c r="BT75" i="8"/>
  <c r="BU75" i="8"/>
  <c r="BV75" i="8"/>
  <c r="BL76" i="8"/>
  <c r="BM76" i="8"/>
  <c r="BN76" i="8"/>
  <c r="BO76" i="8"/>
  <c r="BP76" i="8"/>
  <c r="BQ76" i="8"/>
  <c r="BR76" i="8"/>
  <c r="BS76" i="8"/>
  <c r="BT76" i="8"/>
  <c r="BU76" i="8"/>
  <c r="BV76" i="8"/>
  <c r="BL77" i="8"/>
  <c r="BM77" i="8"/>
  <c r="BN77" i="8"/>
  <c r="BO77" i="8"/>
  <c r="BP77" i="8"/>
  <c r="BQ77" i="8"/>
  <c r="BR77" i="8"/>
  <c r="BS77" i="8"/>
  <c r="BT77" i="8"/>
  <c r="BU77" i="8"/>
  <c r="BV77" i="8"/>
  <c r="BL78" i="8"/>
  <c r="BM78" i="8"/>
  <c r="BN78" i="8"/>
  <c r="BO78" i="8"/>
  <c r="BP78" i="8"/>
  <c r="BQ78" i="8"/>
  <c r="BR78" i="8"/>
  <c r="BS78" i="8"/>
  <c r="BT78" i="8"/>
  <c r="BU78" i="8"/>
  <c r="BV78" i="8"/>
  <c r="BL79" i="8"/>
  <c r="BM79" i="8"/>
  <c r="BN79" i="8"/>
  <c r="BO79" i="8"/>
  <c r="BP79" i="8"/>
  <c r="BQ79" i="8"/>
  <c r="BR79" i="8"/>
  <c r="BS79" i="8"/>
  <c r="BT79" i="8"/>
  <c r="BU79" i="8"/>
  <c r="BV79" i="8"/>
  <c r="BL80" i="8"/>
  <c r="BM80" i="8"/>
  <c r="BN80" i="8"/>
  <c r="BO80" i="8"/>
  <c r="BP80" i="8"/>
  <c r="BQ80" i="8"/>
  <c r="BR80" i="8"/>
  <c r="BS80" i="8"/>
  <c r="BT80" i="8"/>
  <c r="BU80" i="8"/>
  <c r="BV80" i="8"/>
  <c r="BL81" i="8"/>
  <c r="BM81" i="8"/>
  <c r="BN81" i="8"/>
  <c r="BO81" i="8"/>
  <c r="BP81" i="8"/>
  <c r="BQ81" i="8"/>
  <c r="BR81" i="8"/>
  <c r="BS81" i="8"/>
  <c r="BT81" i="8"/>
  <c r="BU81" i="8"/>
  <c r="BV81" i="8"/>
  <c r="BL82" i="8"/>
  <c r="BM82" i="8"/>
  <c r="BN82" i="8"/>
  <c r="BO82" i="8"/>
  <c r="BP82" i="8"/>
  <c r="BQ82" i="8"/>
  <c r="BR82" i="8"/>
  <c r="BS82" i="8"/>
  <c r="BT82" i="8"/>
  <c r="BU82" i="8"/>
  <c r="BV82" i="8"/>
  <c r="BL83" i="8"/>
  <c r="BM83" i="8"/>
  <c r="BN83" i="8"/>
  <c r="BO83" i="8"/>
  <c r="BP83" i="8"/>
  <c r="BQ83" i="8"/>
  <c r="BR83" i="8"/>
  <c r="BS83" i="8"/>
  <c r="BT83" i="8"/>
  <c r="BU83" i="8"/>
  <c r="BV83" i="8"/>
  <c r="BL84" i="8"/>
  <c r="BM84" i="8"/>
  <c r="BN84" i="8"/>
  <c r="BO84" i="8"/>
  <c r="BP84" i="8"/>
  <c r="BQ84" i="8"/>
  <c r="BR84" i="8"/>
  <c r="BS84" i="8"/>
  <c r="BT84" i="8"/>
  <c r="BU84" i="8"/>
  <c r="BV84" i="8"/>
  <c r="BL85" i="8"/>
  <c r="BM85" i="8"/>
  <c r="BN85" i="8"/>
  <c r="BO85" i="8"/>
  <c r="BP85" i="8"/>
  <c r="BQ85" i="8"/>
  <c r="BR85" i="8"/>
  <c r="BS85" i="8"/>
  <c r="BT85" i="8"/>
  <c r="BU85" i="8"/>
  <c r="BV85" i="8"/>
  <c r="BL86" i="8"/>
  <c r="BM86" i="8"/>
  <c r="BN86" i="8"/>
  <c r="BO86" i="8"/>
  <c r="BP86" i="8"/>
  <c r="BQ86" i="8"/>
  <c r="BR86" i="8"/>
  <c r="BS86" i="8"/>
  <c r="BT86" i="8"/>
  <c r="BU86" i="8"/>
  <c r="BV86" i="8"/>
  <c r="BL87" i="8"/>
  <c r="BM87" i="8"/>
  <c r="BN87" i="8"/>
  <c r="BO87" i="8"/>
  <c r="BP87" i="8"/>
  <c r="BQ87" i="8"/>
  <c r="BR87" i="8"/>
  <c r="BS87" i="8"/>
  <c r="BT87" i="8"/>
  <c r="BU87" i="8"/>
  <c r="BV87" i="8"/>
  <c r="BL88" i="8"/>
  <c r="BM88" i="8"/>
  <c r="BN88" i="8"/>
  <c r="BO88" i="8"/>
  <c r="BP88" i="8"/>
  <c r="BQ88" i="8"/>
  <c r="BR88" i="8"/>
  <c r="BS88" i="8"/>
  <c r="BT88" i="8"/>
  <c r="BU88" i="8"/>
  <c r="BV88" i="8"/>
  <c r="BL89" i="8"/>
  <c r="BM89" i="8"/>
  <c r="BN89" i="8"/>
  <c r="BO89" i="8"/>
  <c r="BP89" i="8"/>
  <c r="BQ89" i="8"/>
  <c r="BR89" i="8"/>
  <c r="BS89" i="8"/>
  <c r="BT89" i="8"/>
  <c r="BU89" i="8"/>
  <c r="BV89" i="8"/>
  <c r="BL90" i="8"/>
  <c r="BM90" i="8"/>
  <c r="BN90" i="8"/>
  <c r="BO90" i="8"/>
  <c r="BP90" i="8"/>
  <c r="BQ90" i="8"/>
  <c r="BR90" i="8"/>
  <c r="BS90" i="8"/>
  <c r="BT90" i="8"/>
  <c r="BU90" i="8"/>
  <c r="BV90" i="8"/>
  <c r="BL91" i="8"/>
  <c r="BM91" i="8"/>
  <c r="BN91" i="8"/>
  <c r="BO91" i="8"/>
  <c r="BP91" i="8"/>
  <c r="BQ91" i="8"/>
  <c r="BR91" i="8"/>
  <c r="BS91" i="8"/>
  <c r="BT91" i="8"/>
  <c r="BU91" i="8"/>
  <c r="BV91" i="8"/>
  <c r="BL92" i="8"/>
  <c r="BM92" i="8"/>
  <c r="BN92" i="8"/>
  <c r="BO92" i="8"/>
  <c r="BP92" i="8"/>
  <c r="BQ92" i="8"/>
  <c r="BR92" i="8"/>
  <c r="BS92" i="8"/>
  <c r="BT92" i="8"/>
  <c r="BU92" i="8"/>
  <c r="BV92" i="8"/>
  <c r="BK92" i="8"/>
  <c r="BK91" i="8"/>
  <c r="BK90" i="8"/>
  <c r="BK89" i="8"/>
  <c r="BK88" i="8"/>
  <c r="BK87" i="8"/>
  <c r="BK86" i="8"/>
  <c r="BK85" i="8"/>
  <c r="BK84" i="8"/>
  <c r="BK83" i="8"/>
  <c r="BK82" i="8"/>
  <c r="BK81" i="8"/>
  <c r="BK80" i="8"/>
  <c r="BK79" i="8"/>
  <c r="BK78" i="8"/>
  <c r="BK77" i="8"/>
  <c r="BK76" i="8"/>
  <c r="BK75" i="8"/>
  <c r="BK74" i="8"/>
  <c r="BK73" i="8"/>
  <c r="BK72" i="8"/>
  <c r="BK71" i="8"/>
  <c r="BK70" i="8"/>
  <c r="BK69" i="8"/>
  <c r="BI92" i="8"/>
  <c r="BI91" i="8"/>
  <c r="BI90" i="8"/>
  <c r="BH90" i="8"/>
  <c r="BI89" i="8"/>
  <c r="BH89" i="8"/>
  <c r="BI88" i="8"/>
  <c r="BH88" i="8"/>
  <c r="BG88" i="8"/>
  <c r="BI87" i="8"/>
  <c r="BH87" i="8"/>
  <c r="BG87" i="8"/>
  <c r="BG85" i="8"/>
  <c r="BH85" i="8"/>
  <c r="BI85" i="8"/>
  <c r="BG86" i="8"/>
  <c r="BH86" i="8"/>
  <c r="BI86" i="8"/>
  <c r="BF86" i="8"/>
  <c r="BF85" i="8"/>
  <c r="BF83" i="8"/>
  <c r="BG83" i="8"/>
  <c r="BH83" i="8"/>
  <c r="BI83" i="8"/>
  <c r="BF84" i="8"/>
  <c r="BG84" i="8"/>
  <c r="BH84" i="8"/>
  <c r="BI84" i="8"/>
  <c r="BE84" i="8"/>
  <c r="BE83" i="8"/>
  <c r="BE81" i="8"/>
  <c r="BF81" i="8"/>
  <c r="BG81" i="8"/>
  <c r="BH81" i="8"/>
  <c r="BI81" i="8"/>
  <c r="BE82" i="8"/>
  <c r="BF82" i="8"/>
  <c r="BG82" i="8"/>
  <c r="BH82" i="8"/>
  <c r="BI82" i="8"/>
  <c r="BD82" i="8"/>
  <c r="BD81" i="8"/>
  <c r="BD79" i="8"/>
  <c r="BE79" i="8"/>
  <c r="BF79" i="8"/>
  <c r="BG79" i="8"/>
  <c r="BH79" i="8"/>
  <c r="BI79" i="8"/>
  <c r="BD80" i="8"/>
  <c r="BE80" i="8"/>
  <c r="BF80" i="8"/>
  <c r="BG80" i="8"/>
  <c r="BH80" i="8"/>
  <c r="BI80" i="8"/>
  <c r="BC80" i="8"/>
  <c r="BC79" i="8"/>
  <c r="BI76" i="8"/>
  <c r="BH76" i="8"/>
  <c r="BG76" i="8"/>
  <c r="BF76" i="8"/>
  <c r="BE76" i="8"/>
  <c r="BD76" i="8"/>
  <c r="BC76" i="8"/>
  <c r="BB76" i="8"/>
  <c r="BI75" i="8"/>
  <c r="BH75" i="8"/>
  <c r="BG75" i="8"/>
  <c r="BF75" i="8"/>
  <c r="BE75" i="8"/>
  <c r="BD75" i="8"/>
  <c r="BC75" i="8"/>
  <c r="BB75" i="8"/>
  <c r="BI78" i="8"/>
  <c r="BH78" i="8"/>
  <c r="BG78" i="8"/>
  <c r="BF78" i="8"/>
  <c r="BE78" i="8"/>
  <c r="BD78" i="8"/>
  <c r="BC78" i="8"/>
  <c r="BI77" i="8"/>
  <c r="BH77" i="8"/>
  <c r="BG77" i="8"/>
  <c r="BF77" i="8"/>
  <c r="BE77" i="8"/>
  <c r="BD77" i="8"/>
  <c r="BC77" i="8"/>
  <c r="BB78" i="8"/>
  <c r="BB77" i="8"/>
  <c r="BA76" i="8"/>
  <c r="BA75" i="8"/>
  <c r="E17" i="8"/>
  <c r="E18" i="8"/>
  <c r="BA73" i="8"/>
  <c r="BB73" i="8"/>
  <c r="BC73" i="8"/>
  <c r="BD73" i="8"/>
  <c r="BE73" i="8"/>
  <c r="BF73" i="8"/>
  <c r="BG73" i="8"/>
  <c r="BH73" i="8"/>
  <c r="BI73" i="8"/>
  <c r="BA74" i="8"/>
  <c r="BB74" i="8"/>
  <c r="BC74" i="8"/>
  <c r="BD74" i="8"/>
  <c r="BE74" i="8"/>
  <c r="BF74" i="8"/>
  <c r="BG74" i="8"/>
  <c r="BH74" i="8"/>
  <c r="BI74" i="8"/>
  <c r="AZ74" i="8"/>
  <c r="AZ73" i="8"/>
  <c r="AZ71" i="8"/>
  <c r="BA71" i="8"/>
  <c r="BB71" i="8"/>
  <c r="BC71" i="8"/>
  <c r="BD71" i="8"/>
  <c r="BE71" i="8"/>
  <c r="BF71" i="8"/>
  <c r="BG71" i="8"/>
  <c r="BH71" i="8"/>
  <c r="BI71" i="8"/>
  <c r="AZ72" i="8"/>
  <c r="BA72" i="8"/>
  <c r="BB72" i="8"/>
  <c r="BC72" i="8"/>
  <c r="BD72" i="8"/>
  <c r="BE72" i="8"/>
  <c r="BF72" i="8"/>
  <c r="BG72" i="8"/>
  <c r="BH72" i="8"/>
  <c r="BI72" i="8"/>
  <c r="AY69" i="8"/>
  <c r="AZ69" i="8"/>
  <c r="BA69" i="8"/>
  <c r="BB69" i="8"/>
  <c r="BC69" i="8"/>
  <c r="BD69" i="8"/>
  <c r="BE69" i="8"/>
  <c r="BF69" i="8"/>
  <c r="BG69" i="8"/>
  <c r="BH69" i="8"/>
  <c r="BI69" i="8"/>
  <c r="AY70" i="8"/>
  <c r="AZ70" i="8"/>
  <c r="BA70" i="8"/>
  <c r="BB70" i="8"/>
  <c r="BC70" i="8"/>
  <c r="BD70" i="8"/>
  <c r="BE70" i="8"/>
  <c r="BF70" i="8"/>
  <c r="BG70" i="8"/>
  <c r="BH70" i="8"/>
  <c r="BI70" i="8"/>
  <c r="AY71" i="8"/>
  <c r="AY72" i="8"/>
  <c r="AX70" i="8"/>
  <c r="AX69" i="8"/>
  <c r="BW108" i="9" l="1"/>
  <c r="AG50" i="2"/>
  <c r="U49" i="2"/>
  <c r="BT103" i="9"/>
  <c r="BS101" i="9"/>
  <c r="BO94" i="9"/>
  <c r="BO93" i="9"/>
  <c r="BM89" i="9"/>
  <c r="BK86" i="9"/>
  <c r="BV108" i="9"/>
  <c r="BP96" i="9"/>
  <c r="BG79" i="9"/>
  <c r="BF78" i="9"/>
  <c r="BD74" i="9"/>
  <c r="BI84" i="9"/>
  <c r="BQ97" i="9"/>
  <c r="BI83" i="9"/>
  <c r="BJ83" i="9" s="1"/>
  <c r="BC72" i="9"/>
  <c r="BD73" i="9"/>
  <c r="AY64" i="9"/>
  <c r="AT55" i="9"/>
  <c r="AS54" i="9"/>
  <c r="AQ50" i="9"/>
  <c r="AV60" i="9"/>
  <c r="AW60" i="9" s="1"/>
  <c r="AT56" i="9"/>
  <c r="AV59" i="9"/>
  <c r="AW59" i="9" s="1"/>
  <c r="AN44" i="9"/>
  <c r="BB69" i="9"/>
  <c r="AP47" i="9"/>
  <c r="AO46" i="9"/>
  <c r="AM42" i="9"/>
  <c r="AK40" i="9"/>
  <c r="AK39" i="9"/>
  <c r="AD31" i="9"/>
  <c r="AG34" i="9"/>
  <c r="Z25" i="9"/>
  <c r="AE32" i="9"/>
  <c r="U21" i="9"/>
  <c r="S19" i="9"/>
  <c r="Y24" i="9"/>
  <c r="P16" i="9"/>
  <c r="C28" i="9"/>
  <c r="AB28" i="9"/>
  <c r="Q17" i="9"/>
  <c r="AI48" i="2"/>
  <c r="AI49" i="2" s="1"/>
  <c r="BU107" i="9"/>
  <c r="BT105" i="9"/>
  <c r="BL90" i="9"/>
  <c r="BS104" i="9"/>
  <c r="BQ99" i="9"/>
  <c r="BG82" i="9"/>
  <c r="BK87" i="9"/>
  <c r="BE77" i="9"/>
  <c r="BK88" i="9"/>
  <c r="BD76" i="9"/>
  <c r="BA70" i="9"/>
  <c r="BM92" i="9"/>
  <c r="AY65" i="9"/>
  <c r="AV61" i="9"/>
  <c r="AW61" i="9" s="1"/>
  <c r="AT58" i="9"/>
  <c r="AR53" i="9"/>
  <c r="AP49" i="9"/>
  <c r="AM43" i="9"/>
  <c r="AZ67" i="9"/>
  <c r="AX63" i="9"/>
  <c r="AK41" i="9"/>
  <c r="AH37" i="9"/>
  <c r="AQ51" i="9"/>
  <c r="AB30" i="9"/>
  <c r="AG36" i="9"/>
  <c r="Z26" i="9"/>
  <c r="Q18" i="9"/>
  <c r="D27" i="9"/>
  <c r="AE33" i="9"/>
  <c r="S20" i="9"/>
  <c r="V23" i="9"/>
  <c r="W23" i="9" s="1"/>
  <c r="BJ84" i="9"/>
  <c r="S50" i="2"/>
  <c r="BL88" i="9"/>
  <c r="BT104" i="9"/>
  <c r="BR99" i="9"/>
  <c r="BF77" i="9"/>
  <c r="BU105" i="9"/>
  <c r="BH82" i="9"/>
  <c r="BL87" i="9"/>
  <c r="BV107" i="9"/>
  <c r="BE76" i="9"/>
  <c r="BN92" i="9"/>
  <c r="AZ65" i="9"/>
  <c r="AX61" i="9"/>
  <c r="AU58" i="9"/>
  <c r="AS53" i="9"/>
  <c r="BA67" i="9"/>
  <c r="AY63" i="9"/>
  <c r="BM90" i="9"/>
  <c r="BB70" i="9"/>
  <c r="AR51" i="9"/>
  <c r="AQ49" i="9"/>
  <c r="AN43" i="9"/>
  <c r="AH36" i="9"/>
  <c r="AF33" i="9"/>
  <c r="AI37" i="9"/>
  <c r="AC30" i="9"/>
  <c r="AA26" i="9"/>
  <c r="R18" i="9"/>
  <c r="X23" i="9"/>
  <c r="T20" i="9"/>
  <c r="AL41" i="9"/>
  <c r="D28" i="9"/>
  <c r="BW113" i="8"/>
  <c r="AF50" i="2"/>
  <c r="AH50" i="2" s="1"/>
  <c r="AG51" i="2"/>
  <c r="AE51" i="2"/>
  <c r="R50" i="2"/>
  <c r="S51" i="2" s="1"/>
  <c r="Q51" i="2"/>
  <c r="T50" i="2"/>
  <c r="BW114" i="8"/>
  <c r="BW112" i="8"/>
  <c r="BW100" i="8"/>
  <c r="BW108" i="8"/>
  <c r="BW110" i="8"/>
  <c r="BW111" i="8"/>
  <c r="BW97" i="8"/>
  <c r="BW101" i="8"/>
  <c r="BW107" i="8"/>
  <c r="BW102" i="8"/>
  <c r="BW109" i="8"/>
  <c r="BW93" i="8"/>
  <c r="BW94" i="8"/>
  <c r="BW95" i="8"/>
  <c r="BW105" i="8"/>
  <c r="BW106" i="8"/>
  <c r="BW103" i="8"/>
  <c r="BW104" i="8"/>
  <c r="BW99" i="8"/>
  <c r="BW98" i="8"/>
  <c r="BW96" i="8"/>
  <c r="BJ91" i="8"/>
  <c r="BW91" i="8" s="1"/>
  <c r="BJ92" i="8"/>
  <c r="BW92" i="8" s="1"/>
  <c r="BJ70" i="8"/>
  <c r="BW70" i="8" s="1"/>
  <c r="BJ71" i="8"/>
  <c r="BW71" i="8" s="1"/>
  <c r="BJ72" i="8"/>
  <c r="BW72" i="8" s="1"/>
  <c r="BJ73" i="8"/>
  <c r="BW73" i="8" s="1"/>
  <c r="BJ74" i="8"/>
  <c r="BW74" i="8" s="1"/>
  <c r="BJ75" i="8"/>
  <c r="BW75" i="8" s="1"/>
  <c r="BJ76" i="8"/>
  <c r="BW76" i="8" s="1"/>
  <c r="BJ77" i="8"/>
  <c r="BW77" i="8" s="1"/>
  <c r="BJ78" i="8"/>
  <c r="BW78" i="8" s="1"/>
  <c r="BJ79" i="8"/>
  <c r="BW79" i="8" s="1"/>
  <c r="BJ80" i="8"/>
  <c r="BW80" i="8" s="1"/>
  <c r="BJ81" i="8"/>
  <c r="BW81" i="8" s="1"/>
  <c r="BJ82" i="8"/>
  <c r="BW82" i="8" s="1"/>
  <c r="BJ83" i="8"/>
  <c r="BW83" i="8" s="1"/>
  <c r="BJ84" i="8"/>
  <c r="BW84" i="8" s="1"/>
  <c r="BJ85" i="8"/>
  <c r="BW85" i="8" s="1"/>
  <c r="BJ86" i="8"/>
  <c r="BW86" i="8" s="1"/>
  <c r="BJ87" i="8"/>
  <c r="BW87" i="8" s="1"/>
  <c r="BJ88" i="8"/>
  <c r="BW88" i="8" s="1"/>
  <c r="BJ89" i="8"/>
  <c r="BW89" i="8" s="1"/>
  <c r="BJ90" i="8"/>
  <c r="BW90" i="8" s="1"/>
  <c r="BJ69" i="8"/>
  <c r="BW69" i="8" s="1"/>
  <c r="BL45" i="8"/>
  <c r="BM45" i="8"/>
  <c r="BN45" i="8"/>
  <c r="BO45" i="8"/>
  <c r="BP45" i="8"/>
  <c r="BQ45" i="8"/>
  <c r="BR45" i="8"/>
  <c r="BS45" i="8"/>
  <c r="BT45" i="8"/>
  <c r="BU45" i="8"/>
  <c r="BV45" i="8"/>
  <c r="BL46" i="8"/>
  <c r="BM46" i="8"/>
  <c r="BN46" i="8"/>
  <c r="BO46" i="8"/>
  <c r="BP46" i="8"/>
  <c r="BQ46" i="8"/>
  <c r="BR46" i="8"/>
  <c r="BS46" i="8"/>
  <c r="BT46" i="8"/>
  <c r="BU46" i="8"/>
  <c r="BV46" i="8"/>
  <c r="BL47" i="8"/>
  <c r="BM47" i="8"/>
  <c r="BN47" i="8"/>
  <c r="BO47" i="8"/>
  <c r="BP47" i="8"/>
  <c r="BQ47" i="8"/>
  <c r="BR47" i="8"/>
  <c r="BS47" i="8"/>
  <c r="BT47" i="8"/>
  <c r="BU47" i="8"/>
  <c r="BV47" i="8"/>
  <c r="BL48" i="8"/>
  <c r="BM48" i="8"/>
  <c r="BN48" i="8"/>
  <c r="BO48" i="8"/>
  <c r="BP48" i="8"/>
  <c r="BQ48" i="8"/>
  <c r="BR48" i="8"/>
  <c r="BS48" i="8"/>
  <c r="BT48" i="8"/>
  <c r="BU48" i="8"/>
  <c r="BV48" i="8"/>
  <c r="BL49" i="8"/>
  <c r="BM49" i="8"/>
  <c r="BN49" i="8"/>
  <c r="BO49" i="8"/>
  <c r="BP49" i="8"/>
  <c r="BQ49" i="8"/>
  <c r="BR49" i="8"/>
  <c r="BS49" i="8"/>
  <c r="BT49" i="8"/>
  <c r="BU49" i="8"/>
  <c r="BV49" i="8"/>
  <c r="BL50" i="8"/>
  <c r="BM50" i="8"/>
  <c r="BN50" i="8"/>
  <c r="BO50" i="8"/>
  <c r="BP50" i="8"/>
  <c r="BQ50" i="8"/>
  <c r="BR50" i="8"/>
  <c r="BS50" i="8"/>
  <c r="BT50" i="8"/>
  <c r="BU50" i="8"/>
  <c r="BV50" i="8"/>
  <c r="BL51" i="8"/>
  <c r="BM51" i="8"/>
  <c r="BN51" i="8"/>
  <c r="BO51" i="8"/>
  <c r="BP51" i="8"/>
  <c r="BQ51" i="8"/>
  <c r="BR51" i="8"/>
  <c r="BS51" i="8"/>
  <c r="BT51" i="8"/>
  <c r="BU51" i="8"/>
  <c r="BV51" i="8"/>
  <c r="BL52" i="8"/>
  <c r="BM52" i="8"/>
  <c r="BN52" i="8"/>
  <c r="BO52" i="8"/>
  <c r="BP52" i="8"/>
  <c r="BQ52" i="8"/>
  <c r="BR52" i="8"/>
  <c r="BS52" i="8"/>
  <c r="BT52" i="8"/>
  <c r="BU52" i="8"/>
  <c r="BV52" i="8"/>
  <c r="BL53" i="8"/>
  <c r="BM53" i="8"/>
  <c r="BN53" i="8"/>
  <c r="BO53" i="8"/>
  <c r="BP53" i="8"/>
  <c r="BQ53" i="8"/>
  <c r="BR53" i="8"/>
  <c r="BS53" i="8"/>
  <c r="BT53" i="8"/>
  <c r="BU53" i="8"/>
  <c r="BV53" i="8"/>
  <c r="BL54" i="8"/>
  <c r="BM54" i="8"/>
  <c r="BN54" i="8"/>
  <c r="BO54" i="8"/>
  <c r="BP54" i="8"/>
  <c r="BQ54" i="8"/>
  <c r="BR54" i="8"/>
  <c r="BS54" i="8"/>
  <c r="BT54" i="8"/>
  <c r="BU54" i="8"/>
  <c r="BV54" i="8"/>
  <c r="BL55" i="8"/>
  <c r="BM55" i="8"/>
  <c r="BN55" i="8"/>
  <c r="BO55" i="8"/>
  <c r="BP55" i="8"/>
  <c r="BQ55" i="8"/>
  <c r="BR55" i="8"/>
  <c r="BS55" i="8"/>
  <c r="BT55" i="8"/>
  <c r="BU55" i="8"/>
  <c r="BV55" i="8"/>
  <c r="BL56" i="8"/>
  <c r="BM56" i="8"/>
  <c r="BN56" i="8"/>
  <c r="BO56" i="8"/>
  <c r="BP56" i="8"/>
  <c r="BQ56" i="8"/>
  <c r="BR56" i="8"/>
  <c r="BS56" i="8"/>
  <c r="BT56" i="8"/>
  <c r="BU56" i="8"/>
  <c r="BV56" i="8"/>
  <c r="BL57" i="8"/>
  <c r="BM57" i="8"/>
  <c r="BN57" i="8"/>
  <c r="BO57" i="8"/>
  <c r="BP57" i="8"/>
  <c r="BQ57" i="8"/>
  <c r="BR57" i="8"/>
  <c r="BS57" i="8"/>
  <c r="BT57" i="8"/>
  <c r="BU57" i="8"/>
  <c r="BV57" i="8"/>
  <c r="BL58" i="8"/>
  <c r="BM58" i="8"/>
  <c r="BN58" i="8"/>
  <c r="BO58" i="8"/>
  <c r="BP58" i="8"/>
  <c r="BQ58" i="8"/>
  <c r="BR58" i="8"/>
  <c r="BS58" i="8"/>
  <c r="BT58" i="8"/>
  <c r="BU58" i="8"/>
  <c r="BV58" i="8"/>
  <c r="BL59" i="8"/>
  <c r="BM59" i="8"/>
  <c r="BN59" i="8"/>
  <c r="BO59" i="8"/>
  <c r="BP59" i="8"/>
  <c r="BQ59" i="8"/>
  <c r="BR59" i="8"/>
  <c r="BS59" i="8"/>
  <c r="BT59" i="8"/>
  <c r="BU59" i="8"/>
  <c r="BV59" i="8"/>
  <c r="BL60" i="8"/>
  <c r="BM60" i="8"/>
  <c r="BN60" i="8"/>
  <c r="BO60" i="8"/>
  <c r="BP60" i="8"/>
  <c r="BQ60" i="8"/>
  <c r="BR60" i="8"/>
  <c r="BS60" i="8"/>
  <c r="BT60" i="8"/>
  <c r="BU60" i="8"/>
  <c r="BV60" i="8"/>
  <c r="BL61" i="8"/>
  <c r="BM61" i="8"/>
  <c r="BN61" i="8"/>
  <c r="BO61" i="8"/>
  <c r="BP61" i="8"/>
  <c r="BQ61" i="8"/>
  <c r="BR61" i="8"/>
  <c r="BS61" i="8"/>
  <c r="BT61" i="8"/>
  <c r="BU61" i="8"/>
  <c r="BV61" i="8"/>
  <c r="BL62" i="8"/>
  <c r="BM62" i="8"/>
  <c r="BN62" i="8"/>
  <c r="BO62" i="8"/>
  <c r="BP62" i="8"/>
  <c r="BQ62" i="8"/>
  <c r="BR62" i="8"/>
  <c r="BS62" i="8"/>
  <c r="BT62" i="8"/>
  <c r="BU62" i="8"/>
  <c r="BV62" i="8"/>
  <c r="BL63" i="8"/>
  <c r="BM63" i="8"/>
  <c r="BN63" i="8"/>
  <c r="BO63" i="8"/>
  <c r="BP63" i="8"/>
  <c r="BQ63" i="8"/>
  <c r="BR63" i="8"/>
  <c r="BS63" i="8"/>
  <c r="BT63" i="8"/>
  <c r="BU63" i="8"/>
  <c r="BV63" i="8"/>
  <c r="BL64" i="8"/>
  <c r="BM64" i="8"/>
  <c r="BN64" i="8"/>
  <c r="BO64" i="8"/>
  <c r="BP64" i="8"/>
  <c r="BQ64" i="8"/>
  <c r="BR64" i="8"/>
  <c r="BS64" i="8"/>
  <c r="BT64" i="8"/>
  <c r="BU64" i="8"/>
  <c r="BV64" i="8"/>
  <c r="BL65" i="8"/>
  <c r="BM65" i="8"/>
  <c r="BN65" i="8"/>
  <c r="BO65" i="8"/>
  <c r="BP65" i="8"/>
  <c r="BQ65" i="8"/>
  <c r="BR65" i="8"/>
  <c r="BS65" i="8"/>
  <c r="BT65" i="8"/>
  <c r="BU65" i="8"/>
  <c r="BV65" i="8"/>
  <c r="BL66" i="8"/>
  <c r="BM66" i="8"/>
  <c r="BN66" i="8"/>
  <c r="BO66" i="8"/>
  <c r="BP66" i="8"/>
  <c r="BQ66" i="8"/>
  <c r="BR66" i="8"/>
  <c r="BS66" i="8"/>
  <c r="BT66" i="8"/>
  <c r="BU66" i="8"/>
  <c r="BV66" i="8"/>
  <c r="BL67" i="8"/>
  <c r="BM67" i="8"/>
  <c r="BN67" i="8"/>
  <c r="BO67" i="8"/>
  <c r="BP67" i="8"/>
  <c r="BQ67" i="8"/>
  <c r="BR67" i="8"/>
  <c r="BS67" i="8"/>
  <c r="BT67" i="8"/>
  <c r="BU67" i="8"/>
  <c r="BV67" i="8"/>
  <c r="BL68" i="8"/>
  <c r="BM68" i="8"/>
  <c r="BN68" i="8"/>
  <c r="BO68" i="8"/>
  <c r="BP68" i="8"/>
  <c r="BQ68" i="8"/>
  <c r="BR68" i="8"/>
  <c r="BS68" i="8"/>
  <c r="BT68" i="8"/>
  <c r="BU68" i="8"/>
  <c r="BV68" i="8"/>
  <c r="BK68" i="8"/>
  <c r="BK67" i="8"/>
  <c r="BK66" i="8"/>
  <c r="BK65" i="8"/>
  <c r="BK64" i="8"/>
  <c r="BK63" i="8"/>
  <c r="BK62" i="8"/>
  <c r="BK61" i="8"/>
  <c r="BK60" i="8"/>
  <c r="BK59" i="8"/>
  <c r="BK58" i="8"/>
  <c r="BK57" i="8"/>
  <c r="BK56" i="8"/>
  <c r="BK55" i="8"/>
  <c r="BK54" i="8"/>
  <c r="BK53" i="8"/>
  <c r="BK52" i="8"/>
  <c r="BK51" i="8"/>
  <c r="BK50" i="8"/>
  <c r="BK49" i="8"/>
  <c r="BK48" i="8"/>
  <c r="BK47" i="8"/>
  <c r="BK46" i="8"/>
  <c r="BK45" i="8"/>
  <c r="AY45" i="8"/>
  <c r="AZ45" i="8"/>
  <c r="BA45" i="8"/>
  <c r="BB45" i="8"/>
  <c r="BC45" i="8"/>
  <c r="BD45" i="8"/>
  <c r="BE45" i="8"/>
  <c r="BF45" i="8"/>
  <c r="BG45" i="8"/>
  <c r="BH45" i="8"/>
  <c r="BI45" i="8"/>
  <c r="AY46" i="8"/>
  <c r="AZ46" i="8"/>
  <c r="BA46" i="8"/>
  <c r="BB46" i="8"/>
  <c r="BC46" i="8"/>
  <c r="BD46" i="8"/>
  <c r="BE46" i="8"/>
  <c r="BF46" i="8"/>
  <c r="BG46" i="8"/>
  <c r="BH46" i="8"/>
  <c r="BI46" i="8"/>
  <c r="AY47" i="8"/>
  <c r="AZ47" i="8"/>
  <c r="BA47" i="8"/>
  <c r="BB47" i="8"/>
  <c r="BC47" i="8"/>
  <c r="BD47" i="8"/>
  <c r="BE47" i="8"/>
  <c r="BF47" i="8"/>
  <c r="BG47" i="8"/>
  <c r="BH47" i="8"/>
  <c r="BI47" i="8"/>
  <c r="AY48" i="8"/>
  <c r="AZ48" i="8"/>
  <c r="BA48" i="8"/>
  <c r="BB48" i="8"/>
  <c r="BC48" i="8"/>
  <c r="BD48" i="8"/>
  <c r="BE48" i="8"/>
  <c r="BF48" i="8"/>
  <c r="BG48" i="8"/>
  <c r="BH48" i="8"/>
  <c r="BI48" i="8"/>
  <c r="AY49" i="8"/>
  <c r="AZ49" i="8"/>
  <c r="BA49" i="8"/>
  <c r="BB49" i="8"/>
  <c r="BC49" i="8"/>
  <c r="BD49" i="8"/>
  <c r="BE49" i="8"/>
  <c r="BF49" i="8"/>
  <c r="BG49" i="8"/>
  <c r="BH49" i="8"/>
  <c r="BI49" i="8"/>
  <c r="AY50" i="8"/>
  <c r="AZ50" i="8"/>
  <c r="BA50" i="8"/>
  <c r="BB50" i="8"/>
  <c r="BC50" i="8"/>
  <c r="BD50" i="8"/>
  <c r="BE50" i="8"/>
  <c r="BF50" i="8"/>
  <c r="BG50" i="8"/>
  <c r="BH50" i="8"/>
  <c r="BI50" i="8"/>
  <c r="AY51" i="8"/>
  <c r="AZ51" i="8"/>
  <c r="BA51" i="8"/>
  <c r="BB51" i="8"/>
  <c r="BC51" i="8"/>
  <c r="BD51" i="8"/>
  <c r="BE51" i="8"/>
  <c r="BF51" i="8"/>
  <c r="BG51" i="8"/>
  <c r="BH51" i="8"/>
  <c r="BI51" i="8"/>
  <c r="AY52" i="8"/>
  <c r="AZ52" i="8"/>
  <c r="BA52" i="8"/>
  <c r="BB52" i="8"/>
  <c r="BC52" i="8"/>
  <c r="BD52" i="8"/>
  <c r="BE52" i="8"/>
  <c r="BF52" i="8"/>
  <c r="BG52" i="8"/>
  <c r="BH52" i="8"/>
  <c r="BI52" i="8"/>
  <c r="AY53" i="8"/>
  <c r="AZ53" i="8"/>
  <c r="BA53" i="8"/>
  <c r="BB53" i="8"/>
  <c r="BC53" i="8"/>
  <c r="BD53" i="8"/>
  <c r="BE53" i="8"/>
  <c r="BF53" i="8"/>
  <c r="BG53" i="8"/>
  <c r="BH53" i="8"/>
  <c r="BI53" i="8"/>
  <c r="AY54" i="8"/>
  <c r="AZ54" i="8"/>
  <c r="BA54" i="8"/>
  <c r="BB54" i="8"/>
  <c r="BC54" i="8"/>
  <c r="BD54" i="8"/>
  <c r="BE54" i="8"/>
  <c r="BF54" i="8"/>
  <c r="BG54" i="8"/>
  <c r="BH54" i="8"/>
  <c r="BI54" i="8"/>
  <c r="AY55" i="8"/>
  <c r="AZ55" i="8"/>
  <c r="BA55" i="8"/>
  <c r="BB55" i="8"/>
  <c r="BC55" i="8"/>
  <c r="BD55" i="8"/>
  <c r="BE55" i="8"/>
  <c r="BF55" i="8"/>
  <c r="BG55" i="8"/>
  <c r="BH55" i="8"/>
  <c r="BI55" i="8"/>
  <c r="AY56" i="8"/>
  <c r="AZ56" i="8"/>
  <c r="BA56" i="8"/>
  <c r="BB56" i="8"/>
  <c r="BC56" i="8"/>
  <c r="BD56" i="8"/>
  <c r="BE56" i="8"/>
  <c r="BF56" i="8"/>
  <c r="BG56" i="8"/>
  <c r="BH56" i="8"/>
  <c r="BI56" i="8"/>
  <c r="AY57" i="8"/>
  <c r="AZ57" i="8"/>
  <c r="BA57" i="8"/>
  <c r="BB57" i="8"/>
  <c r="BC57" i="8"/>
  <c r="BD57" i="8"/>
  <c r="BE57" i="8"/>
  <c r="BF57" i="8"/>
  <c r="BG57" i="8"/>
  <c r="BH57" i="8"/>
  <c r="BI57" i="8"/>
  <c r="AY58" i="8"/>
  <c r="AZ58" i="8"/>
  <c r="BA58" i="8"/>
  <c r="BB58" i="8"/>
  <c r="BC58" i="8"/>
  <c r="BD58" i="8"/>
  <c r="BE58" i="8"/>
  <c r="BF58" i="8"/>
  <c r="BG58" i="8"/>
  <c r="BH58" i="8"/>
  <c r="BI58" i="8"/>
  <c r="AY59" i="8"/>
  <c r="AZ59" i="8"/>
  <c r="BA59" i="8"/>
  <c r="BB59" i="8"/>
  <c r="BC59" i="8"/>
  <c r="BD59" i="8"/>
  <c r="BE59" i="8"/>
  <c r="BF59" i="8"/>
  <c r="BG59" i="8"/>
  <c r="BH59" i="8"/>
  <c r="BI59" i="8"/>
  <c r="AY60" i="8"/>
  <c r="AZ60" i="8"/>
  <c r="BA60" i="8"/>
  <c r="BB60" i="8"/>
  <c r="BC60" i="8"/>
  <c r="BD60" i="8"/>
  <c r="BE60" i="8"/>
  <c r="BF60" i="8"/>
  <c r="BG60" i="8"/>
  <c r="BH60" i="8"/>
  <c r="BI60" i="8"/>
  <c r="AY61" i="8"/>
  <c r="AZ61" i="8"/>
  <c r="BA61" i="8"/>
  <c r="BB61" i="8"/>
  <c r="BC61" i="8"/>
  <c r="BD61" i="8"/>
  <c r="BE61" i="8"/>
  <c r="BF61" i="8"/>
  <c r="BG61" i="8"/>
  <c r="BH61" i="8"/>
  <c r="BI61" i="8"/>
  <c r="AY62" i="8"/>
  <c r="AZ62" i="8"/>
  <c r="BA62" i="8"/>
  <c r="BB62" i="8"/>
  <c r="BC62" i="8"/>
  <c r="BD62" i="8"/>
  <c r="BE62" i="8"/>
  <c r="BF62" i="8"/>
  <c r="BG62" i="8"/>
  <c r="BH62" i="8"/>
  <c r="BI62" i="8"/>
  <c r="AY63" i="8"/>
  <c r="AZ63" i="8"/>
  <c r="BA63" i="8"/>
  <c r="BB63" i="8"/>
  <c r="BC63" i="8"/>
  <c r="BD63" i="8"/>
  <c r="BE63" i="8"/>
  <c r="BF63" i="8"/>
  <c r="BG63" i="8"/>
  <c r="BH63" i="8"/>
  <c r="BI63" i="8"/>
  <c r="AY64" i="8"/>
  <c r="AZ64" i="8"/>
  <c r="BA64" i="8"/>
  <c r="BB64" i="8"/>
  <c r="BC64" i="8"/>
  <c r="BD64" i="8"/>
  <c r="BE64" i="8"/>
  <c r="BF64" i="8"/>
  <c r="BG64" i="8"/>
  <c r="BH64" i="8"/>
  <c r="BI64" i="8"/>
  <c r="AY65" i="8"/>
  <c r="AZ65" i="8"/>
  <c r="BA65" i="8"/>
  <c r="BB65" i="8"/>
  <c r="BC65" i="8"/>
  <c r="BD65" i="8"/>
  <c r="BE65" i="8"/>
  <c r="BF65" i="8"/>
  <c r="BG65" i="8"/>
  <c r="BH65" i="8"/>
  <c r="BI65" i="8"/>
  <c r="AY66" i="8"/>
  <c r="AZ66" i="8"/>
  <c r="BA66" i="8"/>
  <c r="BB66" i="8"/>
  <c r="BC66" i="8"/>
  <c r="BD66" i="8"/>
  <c r="BE66" i="8"/>
  <c r="BF66" i="8"/>
  <c r="BG66" i="8"/>
  <c r="BH66" i="8"/>
  <c r="BI66" i="8"/>
  <c r="AY67" i="8"/>
  <c r="AZ67" i="8"/>
  <c r="BA67" i="8"/>
  <c r="BB67" i="8"/>
  <c r="BC67" i="8"/>
  <c r="BD67" i="8"/>
  <c r="BE67" i="8"/>
  <c r="BF67" i="8"/>
  <c r="BG67" i="8"/>
  <c r="BH67" i="8"/>
  <c r="BI67" i="8"/>
  <c r="AY68" i="8"/>
  <c r="AZ68" i="8"/>
  <c r="BA68" i="8"/>
  <c r="BB68" i="8"/>
  <c r="BC68" i="8"/>
  <c r="BD68" i="8"/>
  <c r="BE68" i="8"/>
  <c r="BF68" i="8"/>
  <c r="BG68" i="8"/>
  <c r="BH68" i="8"/>
  <c r="BI68" i="8"/>
  <c r="AX68" i="8"/>
  <c r="AX67" i="8"/>
  <c r="AX66" i="8"/>
  <c r="AX65" i="8"/>
  <c r="AX64" i="8"/>
  <c r="AX63" i="8"/>
  <c r="AX62" i="8"/>
  <c r="AX61" i="8"/>
  <c r="AX60" i="8"/>
  <c r="AX59" i="8"/>
  <c r="AX58" i="8"/>
  <c r="AX57" i="8"/>
  <c r="AX56" i="8"/>
  <c r="AX55" i="8"/>
  <c r="AX54" i="8"/>
  <c r="AX53" i="8"/>
  <c r="AX52" i="8"/>
  <c r="AX51" i="8"/>
  <c r="AX50" i="8"/>
  <c r="AX49" i="8"/>
  <c r="AX48" i="8"/>
  <c r="AX47" i="8"/>
  <c r="AX46" i="8"/>
  <c r="AX45" i="8"/>
  <c r="AV65" i="8"/>
  <c r="AV66" i="8"/>
  <c r="AU63" i="8"/>
  <c r="AV63" i="8"/>
  <c r="AU64" i="8"/>
  <c r="AV64" i="8"/>
  <c r="AT61" i="8"/>
  <c r="AU61" i="8"/>
  <c r="AV61" i="8"/>
  <c r="AT62" i="8"/>
  <c r="AU62" i="8"/>
  <c r="AV62" i="8"/>
  <c r="AV68" i="8"/>
  <c r="AW68" i="8" s="1"/>
  <c r="AV67" i="8"/>
  <c r="AW67" i="8" s="1"/>
  <c r="AU66" i="8"/>
  <c r="AU65" i="8"/>
  <c r="AT64" i="8"/>
  <c r="AT63" i="8"/>
  <c r="AS62" i="8"/>
  <c r="AS61" i="8"/>
  <c r="AS59" i="8"/>
  <c r="AT59" i="8"/>
  <c r="AU59" i="8"/>
  <c r="AV59" i="8"/>
  <c r="AS60" i="8"/>
  <c r="AT60" i="8"/>
  <c r="AU60" i="8"/>
  <c r="AV60" i="8"/>
  <c r="AR57" i="8"/>
  <c r="AS57" i="8"/>
  <c r="AT57" i="8"/>
  <c r="AU57" i="8"/>
  <c r="AV57" i="8"/>
  <c r="AR58" i="8"/>
  <c r="AS58" i="8"/>
  <c r="AT58" i="8"/>
  <c r="AU58" i="8"/>
  <c r="AV58" i="8"/>
  <c r="AU47" i="8"/>
  <c r="AV47" i="8"/>
  <c r="AU48" i="8"/>
  <c r="AV48" i="8"/>
  <c r="AQ49" i="8"/>
  <c r="AR49" i="8"/>
  <c r="AS49" i="8"/>
  <c r="AT49" i="8"/>
  <c r="AU49" i="8"/>
  <c r="AV49" i="8"/>
  <c r="AQ50" i="8"/>
  <c r="AR50" i="8"/>
  <c r="AS50" i="8"/>
  <c r="AT50" i="8"/>
  <c r="AU50" i="8"/>
  <c r="AV50" i="8"/>
  <c r="AQ51" i="8"/>
  <c r="AR51" i="8"/>
  <c r="AS51" i="8"/>
  <c r="AT51" i="8"/>
  <c r="AU51" i="8"/>
  <c r="AV51" i="8"/>
  <c r="AQ52" i="8"/>
  <c r="AR52" i="8"/>
  <c r="AS52" i="8"/>
  <c r="AT52" i="8"/>
  <c r="AU52" i="8"/>
  <c r="AV52" i="8"/>
  <c r="AQ53" i="8"/>
  <c r="AR53" i="8"/>
  <c r="AS53" i="8"/>
  <c r="AT53" i="8"/>
  <c r="AU53" i="8"/>
  <c r="AV53" i="8"/>
  <c r="AQ54" i="8"/>
  <c r="AR54" i="8"/>
  <c r="AS54" i="8"/>
  <c r="AT54" i="8"/>
  <c r="AU54" i="8"/>
  <c r="AV54" i="8"/>
  <c r="AQ55" i="8"/>
  <c r="AR55" i="8"/>
  <c r="AS55" i="8"/>
  <c r="AT55" i="8"/>
  <c r="AU55" i="8"/>
  <c r="AV55" i="8"/>
  <c r="AQ56" i="8"/>
  <c r="AR56" i="8"/>
  <c r="AS56" i="8"/>
  <c r="AT56" i="8"/>
  <c r="AU56" i="8"/>
  <c r="AV56" i="8"/>
  <c r="AR60" i="8"/>
  <c r="AR59" i="8"/>
  <c r="AQ58" i="8"/>
  <c r="AQ57" i="8"/>
  <c r="AP56" i="8"/>
  <c r="AP55" i="8"/>
  <c r="AP53" i="8"/>
  <c r="AO52" i="8"/>
  <c r="AP52" i="8"/>
  <c r="AP51" i="8"/>
  <c r="AO50" i="8"/>
  <c r="AP50" i="8"/>
  <c r="AO54" i="8"/>
  <c r="AP54" i="8"/>
  <c r="AO53" i="8"/>
  <c r="AN52" i="8"/>
  <c r="AN51" i="8"/>
  <c r="AM50" i="8"/>
  <c r="AL48" i="8"/>
  <c r="AO51" i="8"/>
  <c r="AN50" i="8"/>
  <c r="AN48" i="8"/>
  <c r="AO48" i="8"/>
  <c r="AP48" i="8"/>
  <c r="AQ48" i="8"/>
  <c r="AR48" i="8"/>
  <c r="AS48" i="8"/>
  <c r="AT48" i="8"/>
  <c r="AN49" i="8"/>
  <c r="AO49" i="8"/>
  <c r="AP49" i="8"/>
  <c r="AM49" i="8"/>
  <c r="AM47" i="8"/>
  <c r="AN47" i="8"/>
  <c r="AO47" i="8"/>
  <c r="AP47" i="8"/>
  <c r="AQ47" i="8"/>
  <c r="AR47" i="8"/>
  <c r="AS47" i="8"/>
  <c r="AT47" i="8"/>
  <c r="AM48" i="8"/>
  <c r="AL47" i="8"/>
  <c r="D16" i="8"/>
  <c r="AP45" i="8"/>
  <c r="AQ45" i="8"/>
  <c r="AR45" i="8"/>
  <c r="AS45" i="8"/>
  <c r="AT45" i="8"/>
  <c r="AU45" i="8"/>
  <c r="AV45" i="8"/>
  <c r="AP46" i="8"/>
  <c r="AQ46" i="8"/>
  <c r="AR46" i="8"/>
  <c r="AS46" i="8"/>
  <c r="AT46" i="8"/>
  <c r="AU46" i="8"/>
  <c r="AV46" i="8"/>
  <c r="AL45" i="8"/>
  <c r="AM45" i="8"/>
  <c r="AN45" i="8"/>
  <c r="AO45" i="8"/>
  <c r="AL46" i="8"/>
  <c r="AM46" i="8"/>
  <c r="AN46" i="8"/>
  <c r="AO46" i="8"/>
  <c r="AK46" i="8"/>
  <c r="AK45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V32" i="8"/>
  <c r="BU32" i="8"/>
  <c r="BT32" i="8"/>
  <c r="BS32" i="8"/>
  <c r="BR32" i="8"/>
  <c r="BQ32" i="8"/>
  <c r="BP32" i="8"/>
  <c r="BO32" i="8"/>
  <c r="BN32" i="8"/>
  <c r="BM32" i="8"/>
  <c r="BL32" i="8"/>
  <c r="BK32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L27" i="8"/>
  <c r="AM27" i="8"/>
  <c r="AN27" i="8"/>
  <c r="AO27" i="8"/>
  <c r="AP27" i="8"/>
  <c r="AQ27" i="8"/>
  <c r="AR27" i="8"/>
  <c r="AS27" i="8"/>
  <c r="AT27" i="8"/>
  <c r="AU27" i="8"/>
  <c r="AV27" i="8"/>
  <c r="AL28" i="8"/>
  <c r="AM28" i="8"/>
  <c r="AN28" i="8"/>
  <c r="AO28" i="8"/>
  <c r="AP28" i="8"/>
  <c r="AQ28" i="8"/>
  <c r="AR28" i="8"/>
  <c r="AS28" i="8"/>
  <c r="AT28" i="8"/>
  <c r="AU28" i="8"/>
  <c r="AV28" i="8"/>
  <c r="AL29" i="8"/>
  <c r="AM29" i="8"/>
  <c r="AN29" i="8"/>
  <c r="AO29" i="8"/>
  <c r="AP29" i="8"/>
  <c r="AQ29" i="8"/>
  <c r="AR29" i="8"/>
  <c r="AS29" i="8"/>
  <c r="AT29" i="8"/>
  <c r="AU29" i="8"/>
  <c r="AV29" i="8"/>
  <c r="AL30" i="8"/>
  <c r="AM30" i="8"/>
  <c r="AN30" i="8"/>
  <c r="AO30" i="8"/>
  <c r="AP30" i="8"/>
  <c r="AQ30" i="8"/>
  <c r="AR30" i="8"/>
  <c r="AS30" i="8"/>
  <c r="AT30" i="8"/>
  <c r="AU30" i="8"/>
  <c r="AV30" i="8"/>
  <c r="AL31" i="8"/>
  <c r="AM31" i="8"/>
  <c r="AN31" i="8"/>
  <c r="AO31" i="8"/>
  <c r="AP31" i="8"/>
  <c r="AQ31" i="8"/>
  <c r="AR31" i="8"/>
  <c r="AS31" i="8"/>
  <c r="AT31" i="8"/>
  <c r="AU31" i="8"/>
  <c r="AV31" i="8"/>
  <c r="AL32" i="8"/>
  <c r="AM32" i="8"/>
  <c r="AN32" i="8"/>
  <c r="AO32" i="8"/>
  <c r="AP32" i="8"/>
  <c r="AQ32" i="8"/>
  <c r="AR32" i="8"/>
  <c r="AS32" i="8"/>
  <c r="AT32" i="8"/>
  <c r="AU32" i="8"/>
  <c r="AV32" i="8"/>
  <c r="AL33" i="8"/>
  <c r="AM33" i="8"/>
  <c r="AN33" i="8"/>
  <c r="AO33" i="8"/>
  <c r="AP33" i="8"/>
  <c r="AQ33" i="8"/>
  <c r="AR33" i="8"/>
  <c r="AS33" i="8"/>
  <c r="AT33" i="8"/>
  <c r="AU33" i="8"/>
  <c r="AV33" i="8"/>
  <c r="AL34" i="8"/>
  <c r="AM34" i="8"/>
  <c r="AN34" i="8"/>
  <c r="AO34" i="8"/>
  <c r="AP34" i="8"/>
  <c r="AQ34" i="8"/>
  <c r="AR34" i="8"/>
  <c r="AS34" i="8"/>
  <c r="AT34" i="8"/>
  <c r="AU34" i="8"/>
  <c r="AV34" i="8"/>
  <c r="AL35" i="8"/>
  <c r="AM35" i="8"/>
  <c r="AN35" i="8"/>
  <c r="AO35" i="8"/>
  <c r="AP35" i="8"/>
  <c r="AQ35" i="8"/>
  <c r="AR35" i="8"/>
  <c r="AS35" i="8"/>
  <c r="AT35" i="8"/>
  <c r="AU35" i="8"/>
  <c r="AV35" i="8"/>
  <c r="AL36" i="8"/>
  <c r="AM36" i="8"/>
  <c r="AN36" i="8"/>
  <c r="AO36" i="8"/>
  <c r="AP36" i="8"/>
  <c r="AQ36" i="8"/>
  <c r="AR36" i="8"/>
  <c r="AS36" i="8"/>
  <c r="AT36" i="8"/>
  <c r="AU36" i="8"/>
  <c r="AV36" i="8"/>
  <c r="AL37" i="8"/>
  <c r="AM37" i="8"/>
  <c r="AN37" i="8"/>
  <c r="AO37" i="8"/>
  <c r="AP37" i="8"/>
  <c r="AQ37" i="8"/>
  <c r="AR37" i="8"/>
  <c r="AS37" i="8"/>
  <c r="AT37" i="8"/>
  <c r="AU37" i="8"/>
  <c r="AV37" i="8"/>
  <c r="AL38" i="8"/>
  <c r="AM38" i="8"/>
  <c r="AN38" i="8"/>
  <c r="AO38" i="8"/>
  <c r="AP38" i="8"/>
  <c r="AQ38" i="8"/>
  <c r="AR38" i="8"/>
  <c r="AS38" i="8"/>
  <c r="AT38" i="8"/>
  <c r="AU38" i="8"/>
  <c r="AV38" i="8"/>
  <c r="AL39" i="8"/>
  <c r="AM39" i="8"/>
  <c r="AN39" i="8"/>
  <c r="AO39" i="8"/>
  <c r="AP39" i="8"/>
  <c r="AQ39" i="8"/>
  <c r="AR39" i="8"/>
  <c r="AS39" i="8"/>
  <c r="AT39" i="8"/>
  <c r="AU39" i="8"/>
  <c r="AV39" i="8"/>
  <c r="AL40" i="8"/>
  <c r="AM40" i="8"/>
  <c r="AN40" i="8"/>
  <c r="AO40" i="8"/>
  <c r="AP40" i="8"/>
  <c r="AQ40" i="8"/>
  <c r="AR40" i="8"/>
  <c r="AS40" i="8"/>
  <c r="AT40" i="8"/>
  <c r="AU40" i="8"/>
  <c r="AV40" i="8"/>
  <c r="AL41" i="8"/>
  <c r="AM41" i="8"/>
  <c r="AN41" i="8"/>
  <c r="AO41" i="8"/>
  <c r="AP41" i="8"/>
  <c r="AQ41" i="8"/>
  <c r="AR41" i="8"/>
  <c r="AS41" i="8"/>
  <c r="AT41" i="8"/>
  <c r="AU41" i="8"/>
  <c r="AV41" i="8"/>
  <c r="AL42" i="8"/>
  <c r="AM42" i="8"/>
  <c r="AN42" i="8"/>
  <c r="AO42" i="8"/>
  <c r="AP42" i="8"/>
  <c r="AQ42" i="8"/>
  <c r="AR42" i="8"/>
  <c r="AS42" i="8"/>
  <c r="AT42" i="8"/>
  <c r="AU42" i="8"/>
  <c r="AV42" i="8"/>
  <c r="AL43" i="8"/>
  <c r="AM43" i="8"/>
  <c r="AN43" i="8"/>
  <c r="AO43" i="8"/>
  <c r="AP43" i="8"/>
  <c r="AQ43" i="8"/>
  <c r="AR43" i="8"/>
  <c r="AS43" i="8"/>
  <c r="AT43" i="8"/>
  <c r="AU43" i="8"/>
  <c r="AV43" i="8"/>
  <c r="AL44" i="8"/>
  <c r="AM44" i="8"/>
  <c r="AN44" i="8"/>
  <c r="AO44" i="8"/>
  <c r="AP44" i="8"/>
  <c r="AQ44" i="8"/>
  <c r="AR44" i="8"/>
  <c r="AS44" i="8"/>
  <c r="AT44" i="8"/>
  <c r="AU44" i="8"/>
  <c r="AV44" i="8"/>
  <c r="AK44" i="8"/>
  <c r="AK43" i="8"/>
  <c r="AK42" i="8"/>
  <c r="AK41" i="8"/>
  <c r="AK40" i="8"/>
  <c r="AK39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I42" i="8"/>
  <c r="AI44" i="8"/>
  <c r="AJ44" i="8" s="1"/>
  <c r="AI43" i="8"/>
  <c r="AH42" i="8"/>
  <c r="AH41" i="8"/>
  <c r="AI41" i="8"/>
  <c r="AG39" i="8"/>
  <c r="AH39" i="8"/>
  <c r="AI39" i="8"/>
  <c r="AG40" i="8"/>
  <c r="AH40" i="8"/>
  <c r="AI40" i="8"/>
  <c r="AG41" i="8"/>
  <c r="AF40" i="8"/>
  <c r="AF39" i="8"/>
  <c r="AF37" i="8"/>
  <c r="AG37" i="8"/>
  <c r="AH37" i="8"/>
  <c r="AI37" i="8"/>
  <c r="AF38" i="8"/>
  <c r="AG38" i="8"/>
  <c r="AH38" i="8"/>
  <c r="AI38" i="8"/>
  <c r="AE38" i="8"/>
  <c r="AE37" i="8"/>
  <c r="AE35" i="8"/>
  <c r="AF35" i="8"/>
  <c r="AG35" i="8"/>
  <c r="AH35" i="8"/>
  <c r="AI35" i="8"/>
  <c r="AE36" i="8"/>
  <c r="AF36" i="8"/>
  <c r="AG36" i="8"/>
  <c r="AH36" i="8"/>
  <c r="AI36" i="8"/>
  <c r="AD36" i="8"/>
  <c r="AD35" i="8"/>
  <c r="AD34" i="8"/>
  <c r="AE34" i="8"/>
  <c r="AF34" i="8"/>
  <c r="AG34" i="8"/>
  <c r="AH34" i="8"/>
  <c r="AI34" i="8"/>
  <c r="AC33" i="8"/>
  <c r="AD33" i="8"/>
  <c r="AE33" i="8"/>
  <c r="AF33" i="8"/>
  <c r="AG33" i="8"/>
  <c r="AH33" i="8"/>
  <c r="AI33" i="8"/>
  <c r="AB32" i="8"/>
  <c r="AC32" i="8"/>
  <c r="AD32" i="8"/>
  <c r="AE32" i="8"/>
  <c r="AF32" i="8"/>
  <c r="AG32" i="8"/>
  <c r="AH32" i="8"/>
  <c r="AI32" i="8"/>
  <c r="AA31" i="8"/>
  <c r="AB31" i="8"/>
  <c r="AC31" i="8"/>
  <c r="AD31" i="8"/>
  <c r="AE31" i="8"/>
  <c r="AF31" i="8"/>
  <c r="AG31" i="8"/>
  <c r="AH31" i="8"/>
  <c r="AI31" i="8"/>
  <c r="AC34" i="8"/>
  <c r="AB33" i="8"/>
  <c r="AA32" i="8"/>
  <c r="Z31" i="8"/>
  <c r="Z29" i="8"/>
  <c r="AA29" i="8"/>
  <c r="AB29" i="8"/>
  <c r="AC29" i="8"/>
  <c r="AD29" i="8"/>
  <c r="AE29" i="8"/>
  <c r="AF29" i="8"/>
  <c r="AG29" i="8"/>
  <c r="AH29" i="8"/>
  <c r="AI29" i="8"/>
  <c r="Z30" i="8"/>
  <c r="AA30" i="8"/>
  <c r="AB30" i="8"/>
  <c r="AC30" i="8"/>
  <c r="AD30" i="8"/>
  <c r="AE30" i="8"/>
  <c r="AF30" i="8"/>
  <c r="AG30" i="8"/>
  <c r="AH30" i="8"/>
  <c r="AI30" i="8"/>
  <c r="Y30" i="8"/>
  <c r="Y29" i="8"/>
  <c r="Y27" i="8"/>
  <c r="Z27" i="8"/>
  <c r="AA27" i="8"/>
  <c r="AB27" i="8"/>
  <c r="AC27" i="8"/>
  <c r="AD27" i="8"/>
  <c r="AE27" i="8"/>
  <c r="AF27" i="8"/>
  <c r="AG27" i="8"/>
  <c r="AH27" i="8"/>
  <c r="AI27" i="8"/>
  <c r="Y28" i="8"/>
  <c r="Z28" i="8"/>
  <c r="AA28" i="8"/>
  <c r="AB28" i="8"/>
  <c r="AC28" i="8"/>
  <c r="AD28" i="8"/>
  <c r="AE28" i="8"/>
  <c r="AF28" i="8"/>
  <c r="AG28" i="8"/>
  <c r="AH28" i="8"/>
  <c r="AI28" i="8"/>
  <c r="X28" i="8"/>
  <c r="X27" i="8"/>
  <c r="BL15" i="8"/>
  <c r="BM15" i="8"/>
  <c r="BN15" i="8"/>
  <c r="BO15" i="8"/>
  <c r="BP15" i="8"/>
  <c r="BQ15" i="8"/>
  <c r="BR15" i="8"/>
  <c r="BS15" i="8"/>
  <c r="BT15" i="8"/>
  <c r="BU15" i="8"/>
  <c r="BV15" i="8"/>
  <c r="BL16" i="8"/>
  <c r="BM16" i="8"/>
  <c r="BN16" i="8"/>
  <c r="BO16" i="8"/>
  <c r="BP16" i="8"/>
  <c r="BQ16" i="8"/>
  <c r="BR16" i="8"/>
  <c r="BS16" i="8"/>
  <c r="BT16" i="8"/>
  <c r="BU16" i="8"/>
  <c r="BV16" i="8"/>
  <c r="BL17" i="8"/>
  <c r="BM17" i="8"/>
  <c r="BN17" i="8"/>
  <c r="BO17" i="8"/>
  <c r="BP17" i="8"/>
  <c r="BQ17" i="8"/>
  <c r="BR17" i="8"/>
  <c r="BS17" i="8"/>
  <c r="BT17" i="8"/>
  <c r="BU17" i="8"/>
  <c r="BV17" i="8"/>
  <c r="BL18" i="8"/>
  <c r="BM18" i="8"/>
  <c r="BN18" i="8"/>
  <c r="BO18" i="8"/>
  <c r="BP18" i="8"/>
  <c r="BQ18" i="8"/>
  <c r="BR18" i="8"/>
  <c r="BS18" i="8"/>
  <c r="BT18" i="8"/>
  <c r="BU18" i="8"/>
  <c r="BV18" i="8"/>
  <c r="BL19" i="8"/>
  <c r="BM19" i="8"/>
  <c r="BN19" i="8"/>
  <c r="BO19" i="8"/>
  <c r="BP19" i="8"/>
  <c r="BQ19" i="8"/>
  <c r="BR19" i="8"/>
  <c r="BS19" i="8"/>
  <c r="BT19" i="8"/>
  <c r="BU19" i="8"/>
  <c r="BV19" i="8"/>
  <c r="BL20" i="8"/>
  <c r="BM20" i="8"/>
  <c r="BN20" i="8"/>
  <c r="BO20" i="8"/>
  <c r="BP20" i="8"/>
  <c r="BQ20" i="8"/>
  <c r="BR20" i="8"/>
  <c r="BS20" i="8"/>
  <c r="BT20" i="8"/>
  <c r="BU20" i="8"/>
  <c r="BV20" i="8"/>
  <c r="BL21" i="8"/>
  <c r="BM21" i="8"/>
  <c r="BN21" i="8"/>
  <c r="BO21" i="8"/>
  <c r="BP21" i="8"/>
  <c r="BQ21" i="8"/>
  <c r="BR21" i="8"/>
  <c r="BS21" i="8"/>
  <c r="BT21" i="8"/>
  <c r="BU21" i="8"/>
  <c r="BV21" i="8"/>
  <c r="BL22" i="8"/>
  <c r="BM22" i="8"/>
  <c r="BN22" i="8"/>
  <c r="BO22" i="8"/>
  <c r="BP22" i="8"/>
  <c r="BQ22" i="8"/>
  <c r="BR22" i="8"/>
  <c r="BS22" i="8"/>
  <c r="BT22" i="8"/>
  <c r="BU22" i="8"/>
  <c r="BV22" i="8"/>
  <c r="BL23" i="8"/>
  <c r="BM23" i="8"/>
  <c r="BN23" i="8"/>
  <c r="BO23" i="8"/>
  <c r="BP23" i="8"/>
  <c r="BQ23" i="8"/>
  <c r="BR23" i="8"/>
  <c r="BS23" i="8"/>
  <c r="BT23" i="8"/>
  <c r="BU23" i="8"/>
  <c r="BV23" i="8"/>
  <c r="BL24" i="8"/>
  <c r="BM24" i="8"/>
  <c r="BN24" i="8"/>
  <c r="BO24" i="8"/>
  <c r="BP24" i="8"/>
  <c r="BQ24" i="8"/>
  <c r="BR24" i="8"/>
  <c r="BS24" i="8"/>
  <c r="BT24" i="8"/>
  <c r="BU24" i="8"/>
  <c r="BV24" i="8"/>
  <c r="BL25" i="8"/>
  <c r="BM25" i="8"/>
  <c r="BN25" i="8"/>
  <c r="BO25" i="8"/>
  <c r="BP25" i="8"/>
  <c r="BQ25" i="8"/>
  <c r="BR25" i="8"/>
  <c r="BS25" i="8"/>
  <c r="BT25" i="8"/>
  <c r="BU25" i="8"/>
  <c r="BV25" i="8"/>
  <c r="BL26" i="8"/>
  <c r="BM26" i="8"/>
  <c r="BN26" i="8"/>
  <c r="BO26" i="8"/>
  <c r="BP26" i="8"/>
  <c r="BQ26" i="8"/>
  <c r="BR26" i="8"/>
  <c r="BS26" i="8"/>
  <c r="BT26" i="8"/>
  <c r="BU26" i="8"/>
  <c r="BV26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Y15" i="8"/>
  <c r="Z15" i="8"/>
  <c r="AA15" i="8"/>
  <c r="AB15" i="8"/>
  <c r="AC15" i="8"/>
  <c r="AD15" i="8"/>
  <c r="AE15" i="8"/>
  <c r="AF15" i="8"/>
  <c r="AG15" i="8"/>
  <c r="AH15" i="8"/>
  <c r="AI15" i="8"/>
  <c r="Y16" i="8"/>
  <c r="Z16" i="8"/>
  <c r="AA16" i="8"/>
  <c r="AB16" i="8"/>
  <c r="AC16" i="8"/>
  <c r="AD16" i="8"/>
  <c r="AE16" i="8"/>
  <c r="AF16" i="8"/>
  <c r="AG16" i="8"/>
  <c r="AH16" i="8"/>
  <c r="AI16" i="8"/>
  <c r="Y17" i="8"/>
  <c r="Z17" i="8"/>
  <c r="AA17" i="8"/>
  <c r="AB17" i="8"/>
  <c r="AC17" i="8"/>
  <c r="AD17" i="8"/>
  <c r="AE17" i="8"/>
  <c r="AF17" i="8"/>
  <c r="AG17" i="8"/>
  <c r="AH17" i="8"/>
  <c r="AI17" i="8"/>
  <c r="Y18" i="8"/>
  <c r="Z18" i="8"/>
  <c r="AA18" i="8"/>
  <c r="AB18" i="8"/>
  <c r="AC18" i="8"/>
  <c r="AD18" i="8"/>
  <c r="AE18" i="8"/>
  <c r="AF18" i="8"/>
  <c r="AG18" i="8"/>
  <c r="AH18" i="8"/>
  <c r="AI18" i="8"/>
  <c r="Y19" i="8"/>
  <c r="Z19" i="8"/>
  <c r="AA19" i="8"/>
  <c r="AB19" i="8"/>
  <c r="AC19" i="8"/>
  <c r="AD19" i="8"/>
  <c r="AE19" i="8"/>
  <c r="AF19" i="8"/>
  <c r="AG19" i="8"/>
  <c r="AH19" i="8"/>
  <c r="AI19" i="8"/>
  <c r="Y20" i="8"/>
  <c r="Z20" i="8"/>
  <c r="AA20" i="8"/>
  <c r="AB20" i="8"/>
  <c r="AC20" i="8"/>
  <c r="AD20" i="8"/>
  <c r="AE20" i="8"/>
  <c r="AF20" i="8"/>
  <c r="AG20" i="8"/>
  <c r="AH20" i="8"/>
  <c r="AI20" i="8"/>
  <c r="Y21" i="8"/>
  <c r="Z21" i="8"/>
  <c r="AA21" i="8"/>
  <c r="AB21" i="8"/>
  <c r="AC21" i="8"/>
  <c r="AD21" i="8"/>
  <c r="AE21" i="8"/>
  <c r="AF21" i="8"/>
  <c r="AG21" i="8"/>
  <c r="AH21" i="8"/>
  <c r="AI21" i="8"/>
  <c r="Y22" i="8"/>
  <c r="Z22" i="8"/>
  <c r="AA22" i="8"/>
  <c r="AB22" i="8"/>
  <c r="AC22" i="8"/>
  <c r="AD22" i="8"/>
  <c r="AE22" i="8"/>
  <c r="AF22" i="8"/>
  <c r="AG22" i="8"/>
  <c r="AH22" i="8"/>
  <c r="AI22" i="8"/>
  <c r="Y23" i="8"/>
  <c r="Z23" i="8"/>
  <c r="AA23" i="8"/>
  <c r="AB23" i="8"/>
  <c r="AC23" i="8"/>
  <c r="AD23" i="8"/>
  <c r="AE23" i="8"/>
  <c r="AF23" i="8"/>
  <c r="AG23" i="8"/>
  <c r="AH23" i="8"/>
  <c r="AI23" i="8"/>
  <c r="Y24" i="8"/>
  <c r="Z24" i="8"/>
  <c r="AA24" i="8"/>
  <c r="AB24" i="8"/>
  <c r="AC24" i="8"/>
  <c r="AD24" i="8"/>
  <c r="AE24" i="8"/>
  <c r="AF24" i="8"/>
  <c r="AG24" i="8"/>
  <c r="AH24" i="8"/>
  <c r="AI24" i="8"/>
  <c r="Y25" i="8"/>
  <c r="Z25" i="8"/>
  <c r="AA25" i="8"/>
  <c r="AB25" i="8"/>
  <c r="AC25" i="8"/>
  <c r="AD25" i="8"/>
  <c r="AE25" i="8"/>
  <c r="AF25" i="8"/>
  <c r="AG25" i="8"/>
  <c r="AH25" i="8"/>
  <c r="AI25" i="8"/>
  <c r="Y26" i="8"/>
  <c r="Z26" i="8"/>
  <c r="AA26" i="8"/>
  <c r="AB26" i="8"/>
  <c r="AC26" i="8"/>
  <c r="AD26" i="8"/>
  <c r="AE26" i="8"/>
  <c r="AF26" i="8"/>
  <c r="AG26" i="8"/>
  <c r="AH26" i="8"/>
  <c r="AI26" i="8"/>
  <c r="X26" i="8"/>
  <c r="X25" i="8"/>
  <c r="X24" i="8"/>
  <c r="X23" i="8"/>
  <c r="X22" i="8"/>
  <c r="X21" i="8"/>
  <c r="X20" i="8"/>
  <c r="X19" i="8"/>
  <c r="X18" i="8"/>
  <c r="X17" i="8"/>
  <c r="X16" i="8"/>
  <c r="X15" i="8"/>
  <c r="V23" i="8"/>
  <c r="U23" i="8"/>
  <c r="T23" i="8"/>
  <c r="U24" i="8"/>
  <c r="V24" i="8"/>
  <c r="V25" i="8"/>
  <c r="U25" i="8"/>
  <c r="T24" i="8"/>
  <c r="V26" i="8"/>
  <c r="W26" i="8" s="1"/>
  <c r="S23" i="8"/>
  <c r="S22" i="8"/>
  <c r="T22" i="8"/>
  <c r="U22" i="8"/>
  <c r="V22" i="8"/>
  <c r="R22" i="8"/>
  <c r="R21" i="8"/>
  <c r="S21" i="8"/>
  <c r="T21" i="8"/>
  <c r="U21" i="8"/>
  <c r="V21" i="8"/>
  <c r="Q20" i="8"/>
  <c r="R20" i="8"/>
  <c r="S20" i="8"/>
  <c r="T20" i="8"/>
  <c r="U20" i="8"/>
  <c r="V20" i="8"/>
  <c r="P19" i="8"/>
  <c r="Q19" i="8"/>
  <c r="R19" i="8"/>
  <c r="S19" i="8"/>
  <c r="T19" i="8"/>
  <c r="U19" i="8"/>
  <c r="V19" i="8"/>
  <c r="Q21" i="8"/>
  <c r="P20" i="8"/>
  <c r="O19" i="8"/>
  <c r="O18" i="8"/>
  <c r="P18" i="8"/>
  <c r="Q18" i="8"/>
  <c r="R18" i="8"/>
  <c r="S18" i="8"/>
  <c r="T18" i="8"/>
  <c r="U18" i="8"/>
  <c r="V18" i="8"/>
  <c r="N18" i="8"/>
  <c r="N17" i="8"/>
  <c r="O17" i="8"/>
  <c r="P17" i="8"/>
  <c r="Q17" i="8"/>
  <c r="R17" i="8"/>
  <c r="S17" i="8"/>
  <c r="T17" i="8"/>
  <c r="U17" i="8"/>
  <c r="V17" i="8"/>
  <c r="M17" i="8"/>
  <c r="M16" i="8"/>
  <c r="N16" i="8"/>
  <c r="O16" i="8"/>
  <c r="P16" i="8"/>
  <c r="Q16" i="8"/>
  <c r="R16" i="8"/>
  <c r="S16" i="8"/>
  <c r="T16" i="8"/>
  <c r="U16" i="8"/>
  <c r="V16" i="8"/>
  <c r="L16" i="8"/>
  <c r="L15" i="8"/>
  <c r="M15" i="8"/>
  <c r="N15" i="8"/>
  <c r="O15" i="8"/>
  <c r="P15" i="8"/>
  <c r="Q15" i="8"/>
  <c r="R15" i="8"/>
  <c r="S15" i="8"/>
  <c r="T15" i="8"/>
  <c r="U15" i="8"/>
  <c r="V15" i="8"/>
  <c r="K15" i="8"/>
  <c r="K5" i="8" s="1"/>
  <c r="F126" i="8"/>
  <c r="E127" i="8"/>
  <c r="E128" i="8"/>
  <c r="E126" i="8"/>
  <c r="D128" i="8"/>
  <c r="C128" i="8"/>
  <c r="B128" i="8"/>
  <c r="D127" i="8"/>
  <c r="C127" i="8"/>
  <c r="B127" i="8"/>
  <c r="D126" i="8"/>
  <c r="C126" i="8"/>
  <c r="B126" i="8"/>
  <c r="D18" i="8"/>
  <c r="C18" i="8"/>
  <c r="B18" i="8"/>
  <c r="D17" i="8"/>
  <c r="C17" i="8"/>
  <c r="B17" i="8"/>
  <c r="C16" i="8"/>
  <c r="B16" i="8"/>
  <c r="AI50" i="2" l="1"/>
  <c r="BM88" i="9"/>
  <c r="BU104" i="9"/>
  <c r="BS99" i="9"/>
  <c r="BO92" i="9"/>
  <c r="BM87" i="9"/>
  <c r="BV105" i="9"/>
  <c r="BI82" i="9"/>
  <c r="BJ82" i="9" s="1"/>
  <c r="BF76" i="9"/>
  <c r="BG77" i="9"/>
  <c r="BN90" i="9"/>
  <c r="BB67" i="9"/>
  <c r="AZ63" i="9"/>
  <c r="BC70" i="9"/>
  <c r="AS51" i="9"/>
  <c r="AM41" i="9"/>
  <c r="AY61" i="9"/>
  <c r="AT53" i="9"/>
  <c r="AR49" i="9"/>
  <c r="AO43" i="9"/>
  <c r="BA65" i="9"/>
  <c r="AV58" i="9"/>
  <c r="AI36" i="9"/>
  <c r="AG33" i="9"/>
  <c r="AK37" i="9"/>
  <c r="AD30" i="9"/>
  <c r="Y23" i="9"/>
  <c r="U20" i="9"/>
  <c r="D29" i="9"/>
  <c r="AB26" i="9"/>
  <c r="S18" i="9"/>
  <c r="AJ37" i="9"/>
  <c r="BW105" i="9"/>
  <c r="U50" i="2"/>
  <c r="BU103" i="9"/>
  <c r="BT101" i="9"/>
  <c r="BP94" i="9"/>
  <c r="BP93" i="9"/>
  <c r="BN89" i="9"/>
  <c r="BL86" i="9"/>
  <c r="BQ96" i="9"/>
  <c r="BK83" i="9"/>
  <c r="BR97" i="9"/>
  <c r="BE74" i="9"/>
  <c r="BD72" i="9"/>
  <c r="BK84" i="9"/>
  <c r="BH79" i="9"/>
  <c r="BG78" i="9"/>
  <c r="BE73" i="9"/>
  <c r="AX59" i="9"/>
  <c r="AU56" i="9"/>
  <c r="AX60" i="9"/>
  <c r="BC69" i="9"/>
  <c r="AZ64" i="9"/>
  <c r="AU55" i="9"/>
  <c r="AT54" i="9"/>
  <c r="AQ47" i="9"/>
  <c r="AP46" i="9"/>
  <c r="AL40" i="9"/>
  <c r="AL39" i="9"/>
  <c r="AH34" i="9"/>
  <c r="AR50" i="9"/>
  <c r="AO44" i="9"/>
  <c r="AF32" i="9"/>
  <c r="AC28" i="9"/>
  <c r="AA25" i="9"/>
  <c r="Z24" i="9"/>
  <c r="Q16" i="9"/>
  <c r="C29" i="9"/>
  <c r="AN42" i="9"/>
  <c r="R17" i="9"/>
  <c r="AE31" i="9"/>
  <c r="V21" i="9"/>
  <c r="W21" i="9" s="1"/>
  <c r="T19" i="9"/>
  <c r="AW58" i="9"/>
  <c r="AJ36" i="9"/>
  <c r="BW107" i="9"/>
  <c r="AE52" i="2"/>
  <c r="AF51" i="2"/>
  <c r="AH51" i="2" s="1"/>
  <c r="T51" i="2"/>
  <c r="Q52" i="2"/>
  <c r="R51" i="2"/>
  <c r="S52" i="2" s="1"/>
  <c r="BV118" i="8"/>
  <c r="AY5" i="8"/>
  <c r="BC5" i="8"/>
  <c r="BG5" i="8"/>
  <c r="BU5" i="8"/>
  <c r="BQ5" i="8"/>
  <c r="BM5" i="8"/>
  <c r="BV5" i="8"/>
  <c r="BN5" i="8"/>
  <c r="AZ5" i="8"/>
  <c r="BD5" i="8"/>
  <c r="BA5" i="8"/>
  <c r="BE5" i="8"/>
  <c r="BI5" i="8"/>
  <c r="BT5" i="8"/>
  <c r="BP5" i="8"/>
  <c r="BL5" i="8"/>
  <c r="BR5" i="8"/>
  <c r="BH5" i="8"/>
  <c r="AX5" i="8"/>
  <c r="BB5" i="8"/>
  <c r="BF5" i="8"/>
  <c r="BK5" i="8"/>
  <c r="BS5" i="8"/>
  <c r="BO5" i="8"/>
  <c r="BJ67" i="8"/>
  <c r="BW67" i="8" s="1"/>
  <c r="BJ68" i="8"/>
  <c r="BW68" i="8" s="1"/>
  <c r="BA118" i="8"/>
  <c r="BE118" i="8"/>
  <c r="AW59" i="8"/>
  <c r="BJ59" i="8" s="1"/>
  <c r="BW59" i="8" s="1"/>
  <c r="AW64" i="8"/>
  <c r="BJ64" i="8" s="1"/>
  <c r="BW64" i="8" s="1"/>
  <c r="AW54" i="8"/>
  <c r="BJ54" i="8" s="1"/>
  <c r="BW54" i="8" s="1"/>
  <c r="AW47" i="8"/>
  <c r="BJ47" i="8" s="1"/>
  <c r="BW47" i="8" s="1"/>
  <c r="AY118" i="8"/>
  <c r="BG118" i="8"/>
  <c r="AL118" i="8"/>
  <c r="BI118" i="8"/>
  <c r="AT118" i="8"/>
  <c r="AZ118" i="8"/>
  <c r="BC118" i="8"/>
  <c r="AN118" i="8"/>
  <c r="AK118" i="8"/>
  <c r="AR118" i="8"/>
  <c r="AM118" i="8"/>
  <c r="AQ118" i="8"/>
  <c r="AU118" i="8"/>
  <c r="AO118" i="8"/>
  <c r="AS118" i="8"/>
  <c r="AP118" i="8"/>
  <c r="S118" i="8"/>
  <c r="O118" i="8"/>
  <c r="W16" i="8"/>
  <c r="AJ16" i="8" s="1"/>
  <c r="AW16" i="8" s="1"/>
  <c r="BJ16" i="8" s="1"/>
  <c r="BW16" i="8" s="1"/>
  <c r="Q118" i="8"/>
  <c r="W23" i="8"/>
  <c r="AJ23" i="8" s="1"/>
  <c r="AW23" i="8" s="1"/>
  <c r="BJ23" i="8" s="1"/>
  <c r="BW23" i="8" s="1"/>
  <c r="W25" i="8"/>
  <c r="AJ25" i="8" s="1"/>
  <c r="AW25" i="8" s="1"/>
  <c r="BJ25" i="8" s="1"/>
  <c r="BW25" i="8" s="1"/>
  <c r="U118" i="8"/>
  <c r="M118" i="8"/>
  <c r="W17" i="8"/>
  <c r="AJ17" i="8" s="1"/>
  <c r="R118" i="8"/>
  <c r="W18" i="8"/>
  <c r="AJ18" i="8" s="1"/>
  <c r="AW18" i="8" s="1"/>
  <c r="BJ18" i="8" s="1"/>
  <c r="BW18" i="8" s="1"/>
  <c r="W19" i="8"/>
  <c r="AJ19" i="8" s="1"/>
  <c r="AW19" i="8" s="1"/>
  <c r="BJ19" i="8" s="1"/>
  <c r="BW19" i="8" s="1"/>
  <c r="W24" i="8"/>
  <c r="AJ24" i="8" s="1"/>
  <c r="AW24" i="8" s="1"/>
  <c r="BJ24" i="8" s="1"/>
  <c r="BW24" i="8" s="1"/>
  <c r="X118" i="8"/>
  <c r="BT118" i="8"/>
  <c r="AJ29" i="8"/>
  <c r="AW29" i="8" s="1"/>
  <c r="BJ29" i="8" s="1"/>
  <c r="BW29" i="8" s="1"/>
  <c r="AJ31" i="8"/>
  <c r="AW31" i="8" s="1"/>
  <c r="BJ31" i="8" s="1"/>
  <c r="BW31" i="8" s="1"/>
  <c r="BH118" i="8"/>
  <c r="BU118" i="8"/>
  <c r="BM118" i="8"/>
  <c r="AJ36" i="8"/>
  <c r="AW36" i="8" s="1"/>
  <c r="BJ36" i="8" s="1"/>
  <c r="BW36" i="8" s="1"/>
  <c r="V118" i="8"/>
  <c r="N118" i="8"/>
  <c r="AV118" i="8"/>
  <c r="T118" i="8"/>
  <c r="P118" i="8"/>
  <c r="L118" i="8"/>
  <c r="W20" i="8"/>
  <c r="AJ20" i="8" s="1"/>
  <c r="AW20" i="8" s="1"/>
  <c r="BJ20" i="8" s="1"/>
  <c r="BW20" i="8" s="1"/>
  <c r="W22" i="8"/>
  <c r="AJ22" i="8" s="1"/>
  <c r="AW22" i="8" s="1"/>
  <c r="BJ22" i="8" s="1"/>
  <c r="BW22" i="8" s="1"/>
  <c r="BP118" i="8"/>
  <c r="BL118" i="8"/>
  <c r="BR118" i="8"/>
  <c r="BN118" i="8"/>
  <c r="AI118" i="8"/>
  <c r="AE118" i="8"/>
  <c r="AA118" i="8"/>
  <c r="AH118" i="8"/>
  <c r="AD118" i="8"/>
  <c r="Z118" i="8"/>
  <c r="AG118" i="8"/>
  <c r="AC118" i="8"/>
  <c r="Y118" i="8"/>
  <c r="AF118" i="8"/>
  <c r="AB118" i="8"/>
  <c r="W21" i="8"/>
  <c r="AJ21" i="8" s="1"/>
  <c r="AW21" i="8" s="1"/>
  <c r="BJ21" i="8" s="1"/>
  <c r="BW21" i="8" s="1"/>
  <c r="W15" i="8"/>
  <c r="AJ15" i="8" s="1"/>
  <c r="AW15" i="8" s="1"/>
  <c r="BJ15" i="8" s="1"/>
  <c r="BW15" i="8" s="1"/>
  <c r="K118" i="8"/>
  <c r="AX118" i="8"/>
  <c r="BB118" i="8"/>
  <c r="BF118" i="8"/>
  <c r="BK118" i="8"/>
  <c r="BO118" i="8"/>
  <c r="BS118" i="8"/>
  <c r="BQ118" i="8"/>
  <c r="BD118" i="8"/>
  <c r="L5" i="8"/>
  <c r="AJ27" i="8"/>
  <c r="AW27" i="8" s="1"/>
  <c r="BJ27" i="8" s="1"/>
  <c r="BW27" i="8" s="1"/>
  <c r="AJ43" i="8"/>
  <c r="AW43" i="8" s="1"/>
  <c r="BJ43" i="8" s="1"/>
  <c r="BW43" i="8" s="1"/>
  <c r="AV5" i="8"/>
  <c r="AJ42" i="8"/>
  <c r="AW42" i="8" s="1"/>
  <c r="BJ42" i="8" s="1"/>
  <c r="BW42" i="8" s="1"/>
  <c r="R5" i="8"/>
  <c r="B129" i="8"/>
  <c r="E19" i="8"/>
  <c r="AF5" i="8"/>
  <c r="M5" i="8"/>
  <c r="AW50" i="8"/>
  <c r="BJ50" i="8" s="1"/>
  <c r="BW50" i="8" s="1"/>
  <c r="AW52" i="8"/>
  <c r="BJ52" i="8" s="1"/>
  <c r="BW52" i="8" s="1"/>
  <c r="AW53" i="8"/>
  <c r="BJ53" i="8" s="1"/>
  <c r="BW53" i="8" s="1"/>
  <c r="AW55" i="8"/>
  <c r="BJ55" i="8" s="1"/>
  <c r="BW55" i="8" s="1"/>
  <c r="AW60" i="8"/>
  <c r="BJ60" i="8" s="1"/>
  <c r="BW60" i="8" s="1"/>
  <c r="N5" i="8"/>
  <c r="AN5" i="8"/>
  <c r="X5" i="8"/>
  <c r="P5" i="8"/>
  <c r="T5" i="8"/>
  <c r="AJ41" i="8"/>
  <c r="AW41" i="8" s="1"/>
  <c r="BJ41" i="8" s="1"/>
  <c r="BW41" i="8" s="1"/>
  <c r="F129" i="8"/>
  <c r="Q5" i="8"/>
  <c r="AH5" i="8"/>
  <c r="D19" i="8"/>
  <c r="V5" i="8"/>
  <c r="Y5" i="8"/>
  <c r="AC5" i="8"/>
  <c r="AG5" i="8"/>
  <c r="AW58" i="8"/>
  <c r="BJ58" i="8" s="1"/>
  <c r="BW58" i="8" s="1"/>
  <c r="AW63" i="8"/>
  <c r="BJ63" i="8" s="1"/>
  <c r="BW63" i="8" s="1"/>
  <c r="AW65" i="8"/>
  <c r="BJ65" i="8" s="1"/>
  <c r="BW65" i="8" s="1"/>
  <c r="D129" i="8"/>
  <c r="C19" i="8"/>
  <c r="AR5" i="8"/>
  <c r="AL5" i="8"/>
  <c r="AT5" i="8"/>
  <c r="O5" i="8"/>
  <c r="S5" i="8"/>
  <c r="AM5" i="8"/>
  <c r="AQ5" i="8"/>
  <c r="AU5" i="8"/>
  <c r="AJ32" i="8"/>
  <c r="AW32" i="8" s="1"/>
  <c r="BJ32" i="8" s="1"/>
  <c r="BW32" i="8" s="1"/>
  <c r="AJ34" i="8"/>
  <c r="AW34" i="8" s="1"/>
  <c r="BJ34" i="8" s="1"/>
  <c r="BW34" i="8" s="1"/>
  <c r="AJ37" i="8"/>
  <c r="AW37" i="8" s="1"/>
  <c r="BJ37" i="8" s="1"/>
  <c r="BW37" i="8" s="1"/>
  <c r="AJ38" i="8"/>
  <c r="AW38" i="8" s="1"/>
  <c r="BJ38" i="8" s="1"/>
  <c r="BW38" i="8" s="1"/>
  <c r="AW44" i="8"/>
  <c r="BJ44" i="8" s="1"/>
  <c r="BW44" i="8" s="1"/>
  <c r="AW45" i="8"/>
  <c r="BJ45" i="8" s="1"/>
  <c r="BW45" i="8" s="1"/>
  <c r="AW46" i="8"/>
  <c r="BJ46" i="8" s="1"/>
  <c r="BW46" i="8" s="1"/>
  <c r="AW48" i="8"/>
  <c r="BJ48" i="8" s="1"/>
  <c r="BW48" i="8" s="1"/>
  <c r="Z5" i="8"/>
  <c r="AB5" i="8"/>
  <c r="B19" i="8"/>
  <c r="B20" i="8" s="1"/>
  <c r="AD5" i="8"/>
  <c r="AP5" i="8"/>
  <c r="AJ39" i="8"/>
  <c r="AW39" i="8" s="1"/>
  <c r="BJ39" i="8" s="1"/>
  <c r="BW39" i="8" s="1"/>
  <c r="AW51" i="8"/>
  <c r="BJ51" i="8" s="1"/>
  <c r="BW51" i="8" s="1"/>
  <c r="AW56" i="8"/>
  <c r="BJ56" i="8" s="1"/>
  <c r="BW56" i="8" s="1"/>
  <c r="AW66" i="8"/>
  <c r="BJ66" i="8" s="1"/>
  <c r="BW66" i="8" s="1"/>
  <c r="AJ26" i="8"/>
  <c r="AW26" i="8" s="1"/>
  <c r="BJ26" i="8" s="1"/>
  <c r="BW26" i="8" s="1"/>
  <c r="AW49" i="8"/>
  <c r="BJ49" i="8" s="1"/>
  <c r="BW49" i="8" s="1"/>
  <c r="AW57" i="8"/>
  <c r="BJ57" i="8" s="1"/>
  <c r="BW57" i="8" s="1"/>
  <c r="U5" i="8"/>
  <c r="AA5" i="8"/>
  <c r="AE5" i="8"/>
  <c r="AI5" i="8"/>
  <c r="AJ28" i="8"/>
  <c r="AW28" i="8" s="1"/>
  <c r="BJ28" i="8" s="1"/>
  <c r="BW28" i="8" s="1"/>
  <c r="AJ33" i="8"/>
  <c r="AW33" i="8" s="1"/>
  <c r="BJ33" i="8" s="1"/>
  <c r="BW33" i="8" s="1"/>
  <c r="AJ35" i="8"/>
  <c r="AW35" i="8" s="1"/>
  <c r="BJ35" i="8" s="1"/>
  <c r="BW35" i="8" s="1"/>
  <c r="C129" i="8"/>
  <c r="F19" i="8"/>
  <c r="AK5" i="8"/>
  <c r="AO5" i="8"/>
  <c r="AS5" i="8"/>
  <c r="AJ30" i="8"/>
  <c r="AW30" i="8" s="1"/>
  <c r="BJ30" i="8" s="1"/>
  <c r="BW30" i="8" s="1"/>
  <c r="AJ40" i="8"/>
  <c r="AW40" i="8" s="1"/>
  <c r="BJ40" i="8" s="1"/>
  <c r="BW40" i="8" s="1"/>
  <c r="AW61" i="8"/>
  <c r="BJ61" i="8" s="1"/>
  <c r="BW61" i="8" s="1"/>
  <c r="AW62" i="8"/>
  <c r="BJ62" i="8" s="1"/>
  <c r="BW62" i="8" s="1"/>
  <c r="U51" i="2" l="1"/>
  <c r="BR96" i="9"/>
  <c r="BL83" i="9"/>
  <c r="BS97" i="9"/>
  <c r="BL84" i="9"/>
  <c r="BQ93" i="9"/>
  <c r="BM86" i="9"/>
  <c r="BF74" i="9"/>
  <c r="BE72" i="9"/>
  <c r="BQ94" i="9"/>
  <c r="BO89" i="9"/>
  <c r="BI79" i="9"/>
  <c r="BJ79" i="9" s="1"/>
  <c r="BH78" i="9"/>
  <c r="BF73" i="9"/>
  <c r="AY60" i="9"/>
  <c r="BV103" i="9"/>
  <c r="BD69" i="9"/>
  <c r="BU101" i="9"/>
  <c r="BA64" i="9"/>
  <c r="AV55" i="9"/>
  <c r="AW55" i="9" s="1"/>
  <c r="AU54" i="9"/>
  <c r="AR47" i="9"/>
  <c r="AQ46" i="9"/>
  <c r="AO42" i="9"/>
  <c r="AY59" i="9"/>
  <c r="AV56" i="9"/>
  <c r="AW56" i="9" s="1"/>
  <c r="AS50" i="9"/>
  <c r="AP44" i="9"/>
  <c r="AI34" i="9"/>
  <c r="AJ34" i="9" s="1"/>
  <c r="AG32" i="9"/>
  <c r="AM39" i="9"/>
  <c r="S17" i="9"/>
  <c r="AM40" i="9"/>
  <c r="AF31" i="9"/>
  <c r="AD28" i="9"/>
  <c r="AA24" i="9"/>
  <c r="R16" i="9"/>
  <c r="U19" i="9"/>
  <c r="AB25" i="9"/>
  <c r="X21" i="9"/>
  <c r="C30" i="9"/>
  <c r="BW103" i="9"/>
  <c r="AI51" i="2"/>
  <c r="BV104" i="9"/>
  <c r="BW104" i="9" s="1"/>
  <c r="BT99" i="9"/>
  <c r="BP92" i="9"/>
  <c r="BN87" i="9"/>
  <c r="BO90" i="9"/>
  <c r="BK82" i="9"/>
  <c r="BN88" i="9"/>
  <c r="BG76" i="9"/>
  <c r="BD70" i="9"/>
  <c r="AX58" i="9"/>
  <c r="AT51" i="9"/>
  <c r="AS49" i="9"/>
  <c r="AZ61" i="9"/>
  <c r="AU53" i="9"/>
  <c r="BH77" i="9"/>
  <c r="BC67" i="9"/>
  <c r="BA63" i="9"/>
  <c r="BB65" i="9"/>
  <c r="AL37" i="9"/>
  <c r="AN41" i="9"/>
  <c r="AE30" i="9"/>
  <c r="AC26" i="9"/>
  <c r="Z23" i="9"/>
  <c r="V20" i="9"/>
  <c r="W20" i="9" s="1"/>
  <c r="AP43" i="9"/>
  <c r="AK36" i="9"/>
  <c r="AH33" i="9"/>
  <c r="T18" i="9"/>
  <c r="D30" i="9"/>
  <c r="AG52" i="2"/>
  <c r="AE53" i="2"/>
  <c r="AF52" i="2"/>
  <c r="Q53" i="2"/>
  <c r="R52" i="2"/>
  <c r="T52" i="2" s="1"/>
  <c r="AW118" i="8"/>
  <c r="W118" i="8"/>
  <c r="AJ118" i="8"/>
  <c r="BJ5" i="8"/>
  <c r="BW118" i="8"/>
  <c r="BJ118" i="8"/>
  <c r="BW5" i="8"/>
  <c r="D20" i="8"/>
  <c r="E20" i="8"/>
  <c r="F20" i="8"/>
  <c r="C20" i="8"/>
  <c r="E129" i="8"/>
  <c r="W5" i="8"/>
  <c r="AJ5" i="8"/>
  <c r="AJ45" i="8"/>
  <c r="AW17" i="8"/>
  <c r="W27" i="8"/>
  <c r="AW5" i="8"/>
  <c r="S53" i="2" l="1"/>
  <c r="W19" i="9"/>
  <c r="AG53" i="2"/>
  <c r="U52" i="2"/>
  <c r="BT97" i="9"/>
  <c r="BM84" i="9"/>
  <c r="BR93" i="9"/>
  <c r="BN86" i="9"/>
  <c r="BM83" i="9"/>
  <c r="BR94" i="9"/>
  <c r="BP89" i="9"/>
  <c r="BI78" i="9"/>
  <c r="BJ78" i="9" s="1"/>
  <c r="BG73" i="9"/>
  <c r="BK79" i="9"/>
  <c r="BV101" i="9"/>
  <c r="BW101" i="9" s="1"/>
  <c r="BE69" i="9"/>
  <c r="BF72" i="9"/>
  <c r="BS96" i="9"/>
  <c r="BG74" i="9"/>
  <c r="BB64" i="9"/>
  <c r="AX56" i="9"/>
  <c r="AV54" i="9"/>
  <c r="AW54" i="9" s="1"/>
  <c r="AZ59" i="9"/>
  <c r="AX55" i="9"/>
  <c r="AZ60" i="9"/>
  <c r="AT50" i="9"/>
  <c r="AS47" i="9"/>
  <c r="AQ44" i="9"/>
  <c r="AP42" i="9"/>
  <c r="AN40" i="9"/>
  <c r="AN39" i="9"/>
  <c r="AG31" i="9"/>
  <c r="AE28" i="9"/>
  <c r="AR46" i="9"/>
  <c r="AK34" i="9"/>
  <c r="V19" i="9"/>
  <c r="AH32" i="9"/>
  <c r="Y21" i="9"/>
  <c r="C31" i="9"/>
  <c r="AB24" i="9"/>
  <c r="AC25" i="9"/>
  <c r="T17" i="9"/>
  <c r="S16" i="9"/>
  <c r="AH52" i="2"/>
  <c r="AE54" i="2"/>
  <c r="AF53" i="2"/>
  <c r="Q54" i="2"/>
  <c r="R53" i="2"/>
  <c r="T53" i="2" s="1"/>
  <c r="S54" i="2"/>
  <c r="AW69" i="8"/>
  <c r="BJ17" i="8"/>
  <c r="U53" i="2" l="1"/>
  <c r="BS94" i="9"/>
  <c r="BS93" i="9"/>
  <c r="BQ89" i="9"/>
  <c r="BO86" i="9"/>
  <c r="BN83" i="9"/>
  <c r="BK78" i="9"/>
  <c r="BH74" i="9"/>
  <c r="BU97" i="9"/>
  <c r="BN84" i="9"/>
  <c r="BL79" i="9"/>
  <c r="BT96" i="9"/>
  <c r="BG72" i="9"/>
  <c r="BF69" i="9"/>
  <c r="BC64" i="9"/>
  <c r="AY56" i="9"/>
  <c r="AX54" i="9"/>
  <c r="AU50" i="9"/>
  <c r="BA59" i="9"/>
  <c r="AY55" i="9"/>
  <c r="BA60" i="9"/>
  <c r="AR44" i="9"/>
  <c r="BH73" i="9"/>
  <c r="AT47" i="9"/>
  <c r="AS46" i="9"/>
  <c r="AQ42" i="9"/>
  <c r="AO40" i="9"/>
  <c r="AO39" i="9"/>
  <c r="AH31" i="9"/>
  <c r="AL34" i="9"/>
  <c r="AD25" i="9"/>
  <c r="AI32" i="9"/>
  <c r="AJ32" i="9" s="1"/>
  <c r="AC24" i="9"/>
  <c r="Z21" i="9"/>
  <c r="T16" i="9"/>
  <c r="C32" i="9"/>
  <c r="AF28" i="9"/>
  <c r="U17" i="9"/>
  <c r="X19" i="9"/>
  <c r="AI52" i="2"/>
  <c r="BP90" i="9"/>
  <c r="BO88" i="9"/>
  <c r="BQ92" i="9"/>
  <c r="BO87" i="9"/>
  <c r="BU99" i="9"/>
  <c r="BL82" i="9"/>
  <c r="BI77" i="9"/>
  <c r="BJ77" i="9" s="1"/>
  <c r="BE70" i="9"/>
  <c r="BH76" i="9"/>
  <c r="BC65" i="9"/>
  <c r="BA61" i="9"/>
  <c r="AV53" i="9"/>
  <c r="AW53" i="9" s="1"/>
  <c r="BD67" i="9"/>
  <c r="BB63" i="9"/>
  <c r="AQ43" i="9"/>
  <c r="AU51" i="9"/>
  <c r="AT49" i="9"/>
  <c r="AO41" i="9"/>
  <c r="AM37" i="9"/>
  <c r="AF30" i="9"/>
  <c r="AL36" i="9"/>
  <c r="AI33" i="9"/>
  <c r="AJ33" i="9" s="1"/>
  <c r="U18" i="9"/>
  <c r="D31" i="9"/>
  <c r="AY58" i="9"/>
  <c r="AD26" i="9"/>
  <c r="AA23" i="9"/>
  <c r="X20" i="9"/>
  <c r="AG54" i="2"/>
  <c r="AH53" i="2"/>
  <c r="AF54" i="2"/>
  <c r="AG55" i="2"/>
  <c r="AE55" i="2"/>
  <c r="AH54" i="2"/>
  <c r="R54" i="2"/>
  <c r="S55" i="2" s="1"/>
  <c r="Q55" i="2"/>
  <c r="BJ93" i="8"/>
  <c r="BW17" i="8"/>
  <c r="BW117" i="8" s="1"/>
  <c r="BQ88" i="9" l="1"/>
  <c r="BS92" i="9"/>
  <c r="BQ87" i="9"/>
  <c r="BR90" i="9"/>
  <c r="BN82" i="9"/>
  <c r="BK76" i="9"/>
  <c r="BL77" i="9"/>
  <c r="BG70" i="9"/>
  <c r="BF67" i="9"/>
  <c r="BD63" i="9"/>
  <c r="AX51" i="9"/>
  <c r="BA58" i="9"/>
  <c r="AQ41" i="9"/>
  <c r="BE65" i="9"/>
  <c r="AY53" i="9"/>
  <c r="AS43" i="9"/>
  <c r="BC61" i="9"/>
  <c r="AN36" i="9"/>
  <c r="AL33" i="9"/>
  <c r="AO37" i="9"/>
  <c r="AV49" i="9"/>
  <c r="AW49" i="9" s="1"/>
  <c r="AH30" i="9"/>
  <c r="AC23" i="9"/>
  <c r="Z20" i="9"/>
  <c r="X18" i="9"/>
  <c r="AF26" i="9"/>
  <c r="D33" i="9"/>
  <c r="AI53" i="2"/>
  <c r="AI54" i="2" s="1"/>
  <c r="BP88" i="9"/>
  <c r="BR92" i="9"/>
  <c r="BP87" i="9"/>
  <c r="BK77" i="9"/>
  <c r="BQ90" i="9"/>
  <c r="BM82" i="9"/>
  <c r="BV99" i="9"/>
  <c r="BW99" i="9" s="1"/>
  <c r="BF70" i="9"/>
  <c r="BI76" i="9"/>
  <c r="BJ76" i="9" s="1"/>
  <c r="BD65" i="9"/>
  <c r="BB61" i="9"/>
  <c r="AX53" i="9"/>
  <c r="BE67" i="9"/>
  <c r="BC63" i="9"/>
  <c r="AV51" i="9"/>
  <c r="AW51" i="9" s="1"/>
  <c r="AU49" i="9"/>
  <c r="AZ58" i="9"/>
  <c r="AP41" i="9"/>
  <c r="AM36" i="9"/>
  <c r="AR43" i="9"/>
  <c r="AK33" i="9"/>
  <c r="AE26" i="9"/>
  <c r="AN37" i="9"/>
  <c r="D32" i="9"/>
  <c r="Y20" i="9"/>
  <c r="AG30" i="9"/>
  <c r="V18" i="9"/>
  <c r="W18" i="9" s="1"/>
  <c r="AB23" i="9"/>
  <c r="AE56" i="2"/>
  <c r="AF55" i="2"/>
  <c r="AG56" i="2" s="1"/>
  <c r="T54" i="2"/>
  <c r="S56" i="2"/>
  <c r="Q56" i="2"/>
  <c r="R55" i="2"/>
  <c r="T55" i="2" s="1"/>
  <c r="G38" i="7"/>
  <c r="G39" i="7"/>
  <c r="G40" i="7"/>
  <c r="B41" i="7"/>
  <c r="C41" i="7"/>
  <c r="D41" i="7"/>
  <c r="E41" i="7"/>
  <c r="F41" i="7"/>
  <c r="G41" i="7"/>
  <c r="G43" i="7"/>
  <c r="G44" i="7"/>
  <c r="G45" i="7"/>
  <c r="B46" i="7"/>
  <c r="C46" i="7"/>
  <c r="D46" i="7"/>
  <c r="E46" i="7"/>
  <c r="F46" i="7"/>
  <c r="F33" i="7"/>
  <c r="F32" i="7"/>
  <c r="F31" i="7"/>
  <c r="E33" i="7"/>
  <c r="E32" i="7"/>
  <c r="E31" i="7"/>
  <c r="D33" i="7"/>
  <c r="D32" i="7"/>
  <c r="D31" i="7"/>
  <c r="C33" i="7"/>
  <c r="C32" i="7"/>
  <c r="C31" i="7"/>
  <c r="B34" i="7"/>
  <c r="F28" i="7"/>
  <c r="F27" i="7"/>
  <c r="F26" i="7"/>
  <c r="E28" i="7"/>
  <c r="E27" i="7"/>
  <c r="E26" i="7"/>
  <c r="D28" i="7"/>
  <c r="D27" i="7"/>
  <c r="D26" i="7"/>
  <c r="C28" i="7"/>
  <c r="C27" i="7"/>
  <c r="C26" i="7"/>
  <c r="B29" i="7"/>
  <c r="E12" i="7"/>
  <c r="E8" i="7"/>
  <c r="U54" i="2" l="1"/>
  <c r="BT94" i="9"/>
  <c r="BT93" i="9"/>
  <c r="BR89" i="9"/>
  <c r="BP86" i="9"/>
  <c r="BU96" i="9"/>
  <c r="BO83" i="9"/>
  <c r="BV97" i="9"/>
  <c r="BW97" i="9" s="1"/>
  <c r="BO84" i="9"/>
  <c r="BH72" i="9"/>
  <c r="BI74" i="9"/>
  <c r="BJ74" i="9" s="1"/>
  <c r="BI73" i="9"/>
  <c r="BJ73" i="9" s="1"/>
  <c r="BB59" i="9"/>
  <c r="AZ55" i="9"/>
  <c r="BL78" i="9"/>
  <c r="BB60" i="9"/>
  <c r="AV50" i="9"/>
  <c r="AW50" i="9" s="1"/>
  <c r="AZ56" i="9"/>
  <c r="AU47" i="9"/>
  <c r="AT46" i="9"/>
  <c r="BM79" i="9"/>
  <c r="BG69" i="9"/>
  <c r="AS44" i="9"/>
  <c r="AP40" i="9"/>
  <c r="AP39" i="9"/>
  <c r="BD64" i="9"/>
  <c r="AR42" i="9"/>
  <c r="AM34" i="9"/>
  <c r="AK32" i="9"/>
  <c r="AG28" i="9"/>
  <c r="AD24" i="9"/>
  <c r="AA21" i="9"/>
  <c r="U16" i="9"/>
  <c r="C33" i="9"/>
  <c r="AY54" i="9"/>
  <c r="AI31" i="9"/>
  <c r="AJ31" i="9" s="1"/>
  <c r="AE25" i="9"/>
  <c r="V17" i="9"/>
  <c r="W17" i="9" s="1"/>
  <c r="Y19" i="9"/>
  <c r="U55" i="2"/>
  <c r="BV96" i="9"/>
  <c r="BW96" i="9" s="1"/>
  <c r="BP83" i="9"/>
  <c r="BP84" i="9"/>
  <c r="BN79" i="9"/>
  <c r="BK74" i="9"/>
  <c r="BU94" i="9"/>
  <c r="BS89" i="9"/>
  <c r="BI72" i="9"/>
  <c r="BJ72" i="9" s="1"/>
  <c r="BQ86" i="9"/>
  <c r="BK73" i="9"/>
  <c r="BM78" i="9"/>
  <c r="BC60" i="9"/>
  <c r="AX50" i="9"/>
  <c r="BA56" i="9"/>
  <c r="AV47" i="9"/>
  <c r="AW47" i="9" s="1"/>
  <c r="AU46" i="9"/>
  <c r="AS42" i="9"/>
  <c r="BH69" i="9"/>
  <c r="BE64" i="9"/>
  <c r="AZ54" i="9"/>
  <c r="AT44" i="9"/>
  <c r="BC59" i="9"/>
  <c r="AN34" i="9"/>
  <c r="AL32" i="9"/>
  <c r="AK31" i="9"/>
  <c r="AF25" i="9"/>
  <c r="BU93" i="9"/>
  <c r="AQ40" i="9"/>
  <c r="Z19" i="9"/>
  <c r="AQ39" i="9"/>
  <c r="AB21" i="9"/>
  <c r="C34" i="9"/>
  <c r="X17" i="9"/>
  <c r="BA55" i="9"/>
  <c r="AE24" i="9"/>
  <c r="V16" i="9"/>
  <c r="W16" i="9" s="1"/>
  <c r="AH28" i="9"/>
  <c r="AH55" i="2"/>
  <c r="AE57" i="2"/>
  <c r="AF56" i="2"/>
  <c r="AH56" i="2" s="1"/>
  <c r="R56" i="2"/>
  <c r="S57" i="2" s="1"/>
  <c r="Q57" i="2"/>
  <c r="G46" i="7"/>
  <c r="D34" i="7"/>
  <c r="C34" i="7"/>
  <c r="F34" i="7"/>
  <c r="E34" i="7"/>
  <c r="C29" i="7"/>
  <c r="D29" i="7"/>
  <c r="E29" i="7"/>
  <c r="F29" i="7"/>
  <c r="AI55" i="2" l="1"/>
  <c r="BT92" i="9"/>
  <c r="BR87" i="9"/>
  <c r="BS90" i="9"/>
  <c r="BO82" i="9"/>
  <c r="BR88" i="9"/>
  <c r="BL76" i="9"/>
  <c r="BM77" i="9"/>
  <c r="BB58" i="9"/>
  <c r="BF65" i="9"/>
  <c r="AZ53" i="9"/>
  <c r="BD61" i="9"/>
  <c r="AR41" i="9"/>
  <c r="BG67" i="9"/>
  <c r="AX49" i="9"/>
  <c r="AT43" i="9"/>
  <c r="AP37" i="9"/>
  <c r="BE63" i="9"/>
  <c r="AI30" i="9"/>
  <c r="AJ30" i="9" s="1"/>
  <c r="AG26" i="9"/>
  <c r="AO36" i="9"/>
  <c r="AD23" i="9"/>
  <c r="AA20" i="9"/>
  <c r="Y18" i="9"/>
  <c r="D34" i="9"/>
  <c r="BH70" i="9"/>
  <c r="AY51" i="9"/>
  <c r="AM33" i="9"/>
  <c r="AG57" i="2"/>
  <c r="AI56" i="2"/>
  <c r="BT90" i="9"/>
  <c r="BS88" i="9"/>
  <c r="BM76" i="9"/>
  <c r="BU92" i="9"/>
  <c r="BP82" i="9"/>
  <c r="BN77" i="9"/>
  <c r="BI70" i="9"/>
  <c r="BJ70" i="9" s="1"/>
  <c r="BS87" i="9"/>
  <c r="BG65" i="9"/>
  <c r="BE61" i="9"/>
  <c r="BA53" i="9"/>
  <c r="AU43" i="9"/>
  <c r="BC58" i="9"/>
  <c r="BH67" i="9"/>
  <c r="BF63" i="9"/>
  <c r="AZ51" i="9"/>
  <c r="AY49" i="9"/>
  <c r="AS41" i="9"/>
  <c r="AQ37" i="9"/>
  <c r="AK30" i="9"/>
  <c r="AP36" i="9"/>
  <c r="Z18" i="9"/>
  <c r="D35" i="9"/>
  <c r="AN33" i="9"/>
  <c r="AB20" i="9"/>
  <c r="AH26" i="9"/>
  <c r="AE23" i="9"/>
  <c r="AF57" i="2"/>
  <c r="AH57" i="2" s="1"/>
  <c r="AG58" i="2"/>
  <c r="AE58" i="2"/>
  <c r="T56" i="2"/>
  <c r="Q58" i="2"/>
  <c r="R57" i="2"/>
  <c r="S58" i="2" s="1"/>
  <c r="R15" i="2"/>
  <c r="U30" i="2" s="1"/>
  <c r="E15" i="2"/>
  <c r="U15" i="2"/>
  <c r="AI15" i="2"/>
  <c r="AH15" i="2"/>
  <c r="T15" i="2"/>
  <c r="N15" i="1"/>
  <c r="T15" i="1" s="1"/>
  <c r="G15" i="2"/>
  <c r="F15" i="2"/>
  <c r="AI57" i="2" l="1"/>
  <c r="BT87" i="9"/>
  <c r="BV92" i="9"/>
  <c r="BW92" i="9" s="1"/>
  <c r="BT88" i="9"/>
  <c r="BO77" i="9"/>
  <c r="BQ82" i="9"/>
  <c r="BU90" i="9"/>
  <c r="BK70" i="9"/>
  <c r="BG63" i="9"/>
  <c r="BF61" i="9"/>
  <c r="BD58" i="9"/>
  <c r="BB53" i="9"/>
  <c r="BI67" i="9"/>
  <c r="BJ67" i="9" s="1"/>
  <c r="BA51" i="9"/>
  <c r="AZ49" i="9"/>
  <c r="AV43" i="9"/>
  <c r="AW43" i="9" s="1"/>
  <c r="BH65" i="9"/>
  <c r="AQ36" i="9"/>
  <c r="AO33" i="9"/>
  <c r="AT41" i="9"/>
  <c r="AR37" i="9"/>
  <c r="AI26" i="9"/>
  <c r="AJ26" i="9" s="1"/>
  <c r="AA18" i="9"/>
  <c r="AF23" i="9"/>
  <c r="AL30" i="9"/>
  <c r="D37" i="9"/>
  <c r="AC20" i="9"/>
  <c r="U56" i="2"/>
  <c r="BQ84" i="9"/>
  <c r="BV94" i="9"/>
  <c r="BW94" i="9" s="1"/>
  <c r="BT89" i="9"/>
  <c r="BR86" i="9"/>
  <c r="BL73" i="9"/>
  <c r="BN78" i="9"/>
  <c r="BV93" i="9"/>
  <c r="BW93" i="9" s="1"/>
  <c r="BO79" i="9"/>
  <c r="BK72" i="9"/>
  <c r="BI69" i="9"/>
  <c r="BJ69" i="9" s="1"/>
  <c r="BQ83" i="9"/>
  <c r="BL74" i="9"/>
  <c r="BF64" i="9"/>
  <c r="BB56" i="9"/>
  <c r="BA54" i="9"/>
  <c r="AX47" i="9"/>
  <c r="AY50" i="9"/>
  <c r="BD59" i="9"/>
  <c r="BB55" i="9"/>
  <c r="AT42" i="9"/>
  <c r="AV46" i="9"/>
  <c r="AW46" i="9" s="1"/>
  <c r="AR40" i="9"/>
  <c r="AR39" i="9"/>
  <c r="AL31" i="9"/>
  <c r="AO34" i="9"/>
  <c r="AA19" i="9"/>
  <c r="AM32" i="9"/>
  <c r="AI28" i="9"/>
  <c r="AJ28" i="9" s="1"/>
  <c r="Y17" i="9"/>
  <c r="BD60" i="9"/>
  <c r="AG25" i="9"/>
  <c r="X16" i="9"/>
  <c r="AF24" i="9"/>
  <c r="C35" i="9"/>
  <c r="AU44" i="9"/>
  <c r="AC21" i="9"/>
  <c r="AE59" i="2"/>
  <c r="AF58" i="2"/>
  <c r="AG59" i="2" s="1"/>
  <c r="Q59" i="2"/>
  <c r="R58" i="2"/>
  <c r="T58" i="2" s="1"/>
  <c r="T57" i="2"/>
  <c r="AB30" i="2"/>
  <c r="AB31" i="2"/>
  <c r="S15" i="2"/>
  <c r="R18" i="1"/>
  <c r="M18" i="1"/>
  <c r="N18" i="1" s="1"/>
  <c r="Q18" i="1"/>
  <c r="H18" i="1"/>
  <c r="C18" i="1"/>
  <c r="D18" i="1" s="1"/>
  <c r="D15" i="1"/>
  <c r="AA18" i="1"/>
  <c r="AB18" i="1"/>
  <c r="AM15" i="2"/>
  <c r="AN15" i="2" s="1"/>
  <c r="AO15" i="2" s="1"/>
  <c r="AG15" i="2"/>
  <c r="D15" i="2"/>
  <c r="G30" i="2" s="1"/>
  <c r="W18" i="1"/>
  <c r="X18" i="1" s="1"/>
  <c r="K15" i="2"/>
  <c r="L15" i="2" s="1"/>
  <c r="M15" i="2" s="1"/>
  <c r="C45" i="2" s="1"/>
  <c r="AF15" i="2"/>
  <c r="AI30" i="2" s="1"/>
  <c r="Y15" i="2"/>
  <c r="Z15" i="2" s="1"/>
  <c r="AA15" i="2" s="1"/>
  <c r="E6" i="2"/>
  <c r="X15" i="1"/>
  <c r="AD15" i="1" s="1"/>
  <c r="P30" i="1"/>
  <c r="T31" i="1" s="1"/>
  <c r="AA15" i="1"/>
  <c r="Z15" i="1"/>
  <c r="Q15" i="1"/>
  <c r="P15" i="1"/>
  <c r="G15" i="1"/>
  <c r="F15" i="1"/>
  <c r="E6" i="1"/>
  <c r="S63" i="2" l="1"/>
  <c r="S81" i="2" s="1"/>
  <c r="S99" i="2" s="1"/>
  <c r="U57" i="2"/>
  <c r="BU89" i="9"/>
  <c r="BS86" i="9"/>
  <c r="BR84" i="9"/>
  <c r="BO78" i="9"/>
  <c r="BM74" i="9"/>
  <c r="BR83" i="9"/>
  <c r="BL72" i="9"/>
  <c r="BK69" i="9"/>
  <c r="BM73" i="9"/>
  <c r="BC55" i="9"/>
  <c r="BB54" i="9"/>
  <c r="AZ50" i="9"/>
  <c r="BP79" i="9"/>
  <c r="BE60" i="9"/>
  <c r="BC56" i="9"/>
  <c r="BE59" i="9"/>
  <c r="AY47" i="9"/>
  <c r="AX46" i="9"/>
  <c r="AU42" i="9"/>
  <c r="AS40" i="9"/>
  <c r="AS39" i="9"/>
  <c r="AM31" i="9"/>
  <c r="AV44" i="9"/>
  <c r="AW44" i="9" s="1"/>
  <c r="AP34" i="9"/>
  <c r="AH25" i="9"/>
  <c r="AN32" i="9"/>
  <c r="Z17" i="9"/>
  <c r="AG24" i="9"/>
  <c r="AD21" i="9"/>
  <c r="Y16" i="9"/>
  <c r="C37" i="9"/>
  <c r="AB19" i="9"/>
  <c r="AK28" i="9"/>
  <c r="U58" i="2"/>
  <c r="BV89" i="9"/>
  <c r="BW89" i="9" s="1"/>
  <c r="BT86" i="9"/>
  <c r="BS84" i="9"/>
  <c r="BQ79" i="9"/>
  <c r="BS83" i="9"/>
  <c r="BM72" i="9"/>
  <c r="BL69" i="9"/>
  <c r="BN73" i="9"/>
  <c r="BN74" i="9"/>
  <c r="BF60" i="9"/>
  <c r="BD56" i="9"/>
  <c r="BF59" i="9"/>
  <c r="BA50" i="9"/>
  <c r="AZ47" i="9"/>
  <c r="AY46" i="9"/>
  <c r="BP78" i="9"/>
  <c r="AT40" i="9"/>
  <c r="AT39" i="9"/>
  <c r="BC54" i="9"/>
  <c r="AX44" i="9"/>
  <c r="AQ34" i="9"/>
  <c r="BD55" i="9"/>
  <c r="AO32" i="9"/>
  <c r="AL28" i="9"/>
  <c r="AH24" i="9"/>
  <c r="AE21" i="9"/>
  <c r="Z16" i="9"/>
  <c r="C38" i="9"/>
  <c r="AV42" i="9"/>
  <c r="AA17" i="9"/>
  <c r="AI25" i="9"/>
  <c r="AJ25" i="9" s="1"/>
  <c r="AN31" i="9"/>
  <c r="AC19" i="9"/>
  <c r="S59" i="2"/>
  <c r="AH58" i="2"/>
  <c r="AF59" i="2"/>
  <c r="AH59" i="2" s="1"/>
  <c r="AE60" i="2"/>
  <c r="Q60" i="2"/>
  <c r="R59" i="2"/>
  <c r="S60" i="2" s="1"/>
  <c r="D45" i="2"/>
  <c r="F45" i="2" s="1"/>
  <c r="C46" i="2"/>
  <c r="AB37" i="2"/>
  <c r="N15" i="2"/>
  <c r="N20" i="2" s="1"/>
  <c r="F30" i="1"/>
  <c r="J21" i="1"/>
  <c r="AP15" i="2"/>
  <c r="AB15" i="2"/>
  <c r="AP31" i="2"/>
  <c r="AP30" i="2"/>
  <c r="G28" i="2"/>
  <c r="N28" i="2" s="1"/>
  <c r="I18" i="1"/>
  <c r="O18" i="1"/>
  <c r="Y18" i="1"/>
  <c r="AC18" i="1" s="1"/>
  <c r="Z30" i="1"/>
  <c r="AD31" i="1" s="1"/>
  <c r="AL15" i="2"/>
  <c r="AI28" i="2"/>
  <c r="AP28" i="2" s="1"/>
  <c r="X15" i="2"/>
  <c r="U28" i="2"/>
  <c r="AB28" i="2" s="1"/>
  <c r="J15" i="2"/>
  <c r="S15" i="1"/>
  <c r="AC15" i="1"/>
  <c r="T30" i="1"/>
  <c r="T32" i="1" s="1"/>
  <c r="O40" i="1" s="1"/>
  <c r="J31" i="1"/>
  <c r="J30" i="1"/>
  <c r="I15" i="1"/>
  <c r="AG63" i="2" l="1"/>
  <c r="AG81" i="2" s="1"/>
  <c r="AG99" i="2" s="1"/>
  <c r="BV88" i="9"/>
  <c r="BS82" i="9"/>
  <c r="BV87" i="9"/>
  <c r="BQ77" i="9"/>
  <c r="BC51" i="9"/>
  <c r="BB49" i="9"/>
  <c r="BK65" i="9"/>
  <c r="BI63" i="9"/>
  <c r="BH61" i="9"/>
  <c r="BF58" i="9"/>
  <c r="BM70" i="9"/>
  <c r="BD53" i="9"/>
  <c r="AY43" i="9"/>
  <c r="AT37" i="9"/>
  <c r="AV41" i="9"/>
  <c r="AN30" i="9"/>
  <c r="AL26" i="9"/>
  <c r="BL67" i="9"/>
  <c r="AS36" i="9"/>
  <c r="AH23" i="9"/>
  <c r="AE20" i="9"/>
  <c r="AQ33" i="9"/>
  <c r="AC18" i="9"/>
  <c r="D39" i="9"/>
  <c r="AG60" i="2"/>
  <c r="AW42" i="9"/>
  <c r="AI58" i="2"/>
  <c r="AI59" i="2" s="1"/>
  <c r="BU87" i="9"/>
  <c r="BU88" i="9"/>
  <c r="BR82" i="9"/>
  <c r="BV90" i="9"/>
  <c r="BW90" i="9" s="1"/>
  <c r="BL70" i="9"/>
  <c r="BP77" i="9"/>
  <c r="BK67" i="9"/>
  <c r="BI65" i="9"/>
  <c r="BJ65" i="9" s="1"/>
  <c r="BB51" i="9"/>
  <c r="AU41" i="9"/>
  <c r="BH63" i="9"/>
  <c r="BG61" i="9"/>
  <c r="BE58" i="9"/>
  <c r="AX43" i="9"/>
  <c r="BA49" i="9"/>
  <c r="AR36" i="9"/>
  <c r="AP33" i="9"/>
  <c r="BC53" i="9"/>
  <c r="AS37" i="9"/>
  <c r="AK26" i="9"/>
  <c r="AG23" i="9"/>
  <c r="AD20" i="9"/>
  <c r="D38" i="9"/>
  <c r="AM30" i="9"/>
  <c r="AB18" i="9"/>
  <c r="BU114" i="9"/>
  <c r="BS109" i="9"/>
  <c r="BQ106" i="9"/>
  <c r="BO102" i="9"/>
  <c r="BM98" i="9"/>
  <c r="BL95" i="9"/>
  <c r="BF85" i="9"/>
  <c r="BI91" i="9"/>
  <c r="BJ91" i="9" s="1"/>
  <c r="BC80" i="9"/>
  <c r="BN100" i="9"/>
  <c r="BD81" i="9"/>
  <c r="AY71" i="9"/>
  <c r="BA75" i="9"/>
  <c r="AU66" i="9"/>
  <c r="AS62" i="9"/>
  <c r="AV68" i="9"/>
  <c r="AW68" i="9" s="1"/>
  <c r="AN52" i="9"/>
  <c r="AQ57" i="9"/>
  <c r="AK45" i="9"/>
  <c r="AE38" i="9"/>
  <c r="AD35" i="9"/>
  <c r="X27" i="9"/>
  <c r="AL48" i="9"/>
  <c r="Y29" i="9"/>
  <c r="K15" i="9"/>
  <c r="R22" i="9"/>
  <c r="B24" i="9"/>
  <c r="G45" i="2"/>
  <c r="T59" i="2"/>
  <c r="AF60" i="2"/>
  <c r="AG61" i="2" s="1"/>
  <c r="AE61" i="2"/>
  <c r="AH60" i="2"/>
  <c r="Q61" i="2"/>
  <c r="R60" i="2"/>
  <c r="S61" i="2" s="1"/>
  <c r="T60" i="2"/>
  <c r="P17" i="7"/>
  <c r="J17" i="7" s="1"/>
  <c r="H6" i="2"/>
  <c r="C47" i="2"/>
  <c r="D46" i="2"/>
  <c r="E45" i="2"/>
  <c r="AP37" i="2"/>
  <c r="J23" i="1"/>
  <c r="J20" i="1"/>
  <c r="J36" i="1"/>
  <c r="J22" i="1"/>
  <c r="J24" i="1"/>
  <c r="I7" i="1"/>
  <c r="R11" i="7"/>
  <c r="H7" i="2"/>
  <c r="P18" i="7"/>
  <c r="J18" i="7" s="1"/>
  <c r="H8" i="2"/>
  <c r="P19" i="7"/>
  <c r="J19" i="7" s="1"/>
  <c r="AB22" i="2"/>
  <c r="AP18" i="2"/>
  <c r="AP22" i="2"/>
  <c r="N19" i="2"/>
  <c r="N22" i="2"/>
  <c r="AP21" i="2"/>
  <c r="AP19" i="2"/>
  <c r="AP20" i="2"/>
  <c r="N21" i="2"/>
  <c r="N18" i="2"/>
  <c r="AB19" i="2"/>
  <c r="AB21" i="2"/>
  <c r="AB18" i="2"/>
  <c r="AB20" i="2"/>
  <c r="N31" i="2"/>
  <c r="N30" i="2"/>
  <c r="N29" i="2"/>
  <c r="N36" i="2" s="1"/>
  <c r="J18" i="1"/>
  <c r="G6" i="1" s="1"/>
  <c r="AD18" i="1"/>
  <c r="S18" i="1"/>
  <c r="T18" i="1"/>
  <c r="AP29" i="2"/>
  <c r="AP32" i="2" s="1"/>
  <c r="AD30" i="1"/>
  <c r="AD32" i="1" s="1"/>
  <c r="Y40" i="1" s="1"/>
  <c r="AB29" i="2"/>
  <c r="AB32" i="2" s="1"/>
  <c r="J32" i="1"/>
  <c r="AD22" i="1"/>
  <c r="AD23" i="1"/>
  <c r="AD21" i="1"/>
  <c r="AD24" i="1"/>
  <c r="AD20" i="1"/>
  <c r="T22" i="1"/>
  <c r="T24" i="1"/>
  <c r="T20" i="1"/>
  <c r="T23" i="1"/>
  <c r="T21" i="1"/>
  <c r="AI60" i="2" l="1"/>
  <c r="BT82" i="9"/>
  <c r="BN70" i="9"/>
  <c r="BL65" i="9"/>
  <c r="BI61" i="9"/>
  <c r="BJ61" i="9" s="1"/>
  <c r="BG58" i="9"/>
  <c r="BE53" i="9"/>
  <c r="AZ43" i="9"/>
  <c r="BM67" i="9"/>
  <c r="BK63" i="9"/>
  <c r="BC49" i="9"/>
  <c r="AX41" i="9"/>
  <c r="AU37" i="9"/>
  <c r="AO30" i="9"/>
  <c r="BR77" i="9"/>
  <c r="BD51" i="9"/>
  <c r="AT36" i="9"/>
  <c r="AR33" i="9"/>
  <c r="AD18" i="9"/>
  <c r="D40" i="9"/>
  <c r="AM26" i="9"/>
  <c r="AI23" i="9"/>
  <c r="AJ23" i="9" s="1"/>
  <c r="AF20" i="9"/>
  <c r="BW88" i="9"/>
  <c r="BU83" i="9"/>
  <c r="BV86" i="9"/>
  <c r="BW86" i="9" s="1"/>
  <c r="BP74" i="9"/>
  <c r="BP73" i="9"/>
  <c r="BS79" i="9"/>
  <c r="BR78" i="9"/>
  <c r="BO72" i="9"/>
  <c r="BN69" i="9"/>
  <c r="BF55" i="9"/>
  <c r="BE54" i="9"/>
  <c r="BH59" i="9"/>
  <c r="AZ44" i="9"/>
  <c r="BH60" i="9"/>
  <c r="BF56" i="9"/>
  <c r="BC50" i="9"/>
  <c r="BU84" i="9"/>
  <c r="BA46" i="9"/>
  <c r="AY42" i="9"/>
  <c r="AV40" i="9"/>
  <c r="AV39" i="9"/>
  <c r="AP31" i="9"/>
  <c r="AN28" i="9"/>
  <c r="AL25" i="9"/>
  <c r="AE19" i="9"/>
  <c r="BB47" i="9"/>
  <c r="AC17" i="9"/>
  <c r="AG21" i="9"/>
  <c r="C40" i="9"/>
  <c r="AS34" i="9"/>
  <c r="AQ32" i="9"/>
  <c r="AK24" i="9"/>
  <c r="AB16" i="9"/>
  <c r="BJ63" i="9"/>
  <c r="U59" i="2"/>
  <c r="U60" i="2" s="1"/>
  <c r="BT84" i="9"/>
  <c r="BT83" i="9"/>
  <c r="BO73" i="9"/>
  <c r="BU86" i="9"/>
  <c r="BO74" i="9"/>
  <c r="BR79" i="9"/>
  <c r="BQ78" i="9"/>
  <c r="BG59" i="9"/>
  <c r="BN72" i="9"/>
  <c r="BA47" i="9"/>
  <c r="AZ46" i="9"/>
  <c r="AX42" i="9"/>
  <c r="BM69" i="9"/>
  <c r="BE55" i="9"/>
  <c r="BD54" i="9"/>
  <c r="AY44" i="9"/>
  <c r="AR34" i="9"/>
  <c r="BE56" i="9"/>
  <c r="AP32" i="9"/>
  <c r="BG60" i="9"/>
  <c r="BB50" i="9"/>
  <c r="AU39" i="9"/>
  <c r="AO31" i="9"/>
  <c r="AM28" i="9"/>
  <c r="AK25" i="9"/>
  <c r="AD19" i="9"/>
  <c r="AI24" i="9"/>
  <c r="AJ24" i="9" s="1"/>
  <c r="AA16" i="9"/>
  <c r="AF21" i="9"/>
  <c r="C39" i="9"/>
  <c r="AU40" i="9"/>
  <c r="AB17" i="9"/>
  <c r="K118" i="9"/>
  <c r="K5" i="9"/>
  <c r="AW41" i="9"/>
  <c r="BW87" i="9"/>
  <c r="AF61" i="2"/>
  <c r="AH61" i="2" s="1"/>
  <c r="AE62" i="2"/>
  <c r="R61" i="2"/>
  <c r="T61" i="2"/>
  <c r="S62" i="2"/>
  <c r="Q62" i="2"/>
  <c r="E63" i="2"/>
  <c r="E81" i="2" s="1"/>
  <c r="E99" i="2" s="1"/>
  <c r="V10" i="7"/>
  <c r="W10" i="7" s="1"/>
  <c r="D47" i="2"/>
  <c r="F47" i="2" s="1"/>
  <c r="C48" i="2"/>
  <c r="E46" i="2"/>
  <c r="E47" i="2" s="1"/>
  <c r="J7" i="2"/>
  <c r="R18" i="7"/>
  <c r="R25" i="7" s="1"/>
  <c r="J8" i="2"/>
  <c r="R19" i="7"/>
  <c r="AP36" i="2"/>
  <c r="AB36" i="2"/>
  <c r="B135" i="8"/>
  <c r="C140" i="8" s="1"/>
  <c r="BV159" i="8" s="1"/>
  <c r="J25" i="1"/>
  <c r="Q10" i="7" s="1"/>
  <c r="K10" i="7" s="1"/>
  <c r="X131" i="8"/>
  <c r="R10" i="7"/>
  <c r="E40" i="1"/>
  <c r="G7" i="1"/>
  <c r="P11" i="7" s="1"/>
  <c r="J11" i="7" s="1"/>
  <c r="B136" i="8"/>
  <c r="C141" i="8" s="1"/>
  <c r="M40" i="1"/>
  <c r="G8" i="1"/>
  <c r="P12" i="7" s="1"/>
  <c r="P26" i="7" s="1"/>
  <c r="W40" i="1"/>
  <c r="B137" i="8"/>
  <c r="C142" i="8" s="1"/>
  <c r="C40" i="1"/>
  <c r="I8" i="1"/>
  <c r="R12" i="7"/>
  <c r="P10" i="7"/>
  <c r="J10" i="7" s="1"/>
  <c r="L10" i="7"/>
  <c r="L11" i="7"/>
  <c r="J20" i="7"/>
  <c r="P20" i="7"/>
  <c r="V11" i="7"/>
  <c r="W11" i="7" s="1"/>
  <c r="V12" i="7"/>
  <c r="AP23" i="2"/>
  <c r="AP40" i="2" s="1"/>
  <c r="H9" i="2"/>
  <c r="N23" i="2"/>
  <c r="AB23" i="2"/>
  <c r="N32" i="2"/>
  <c r="J27" i="1"/>
  <c r="F27" i="1" s="1"/>
  <c r="I6" i="1"/>
  <c r="N37" i="2"/>
  <c r="AD25" i="1"/>
  <c r="T25" i="1"/>
  <c r="H6" i="1"/>
  <c r="BP100" i="9" l="1"/>
  <c r="BL91" i="9"/>
  <c r="BF81" i="9"/>
  <c r="BC75" i="9"/>
  <c r="BQ102" i="9"/>
  <c r="BH85" i="9"/>
  <c r="BS106" i="9"/>
  <c r="BO98" i="9"/>
  <c r="BA71" i="9"/>
  <c r="AY68" i="9"/>
  <c r="AX66" i="9"/>
  <c r="AS57" i="9"/>
  <c r="AM45" i="9"/>
  <c r="BE80" i="9"/>
  <c r="AN48" i="9"/>
  <c r="BN95" i="9"/>
  <c r="AU62" i="9"/>
  <c r="AP52" i="9"/>
  <c r="AG38" i="9"/>
  <c r="AF35" i="9"/>
  <c r="BU109" i="9"/>
  <c r="AA29" i="9"/>
  <c r="T22" i="9"/>
  <c r="B26" i="9"/>
  <c r="Z27" i="9"/>
  <c r="M15" i="9"/>
  <c r="AI61" i="2"/>
  <c r="BS77" i="9"/>
  <c r="BO70" i="9"/>
  <c r="BN67" i="9"/>
  <c r="BM65" i="9"/>
  <c r="BK61" i="9"/>
  <c r="BH58" i="9"/>
  <c r="BF53" i="9"/>
  <c r="BL63" i="9"/>
  <c r="BU82" i="9"/>
  <c r="BD49" i="9"/>
  <c r="BE51" i="9"/>
  <c r="BA43" i="9"/>
  <c r="AY41" i="9"/>
  <c r="AU36" i="9"/>
  <c r="AS33" i="9"/>
  <c r="AV37" i="9"/>
  <c r="AW37" i="9" s="1"/>
  <c r="AP30" i="9"/>
  <c r="D41" i="9"/>
  <c r="AG20" i="9"/>
  <c r="AK23" i="9"/>
  <c r="AE18" i="9"/>
  <c r="AN26" i="9"/>
  <c r="AW39" i="9"/>
  <c r="U61" i="2"/>
  <c r="BS78" i="9"/>
  <c r="BQ74" i="9"/>
  <c r="BV83" i="9"/>
  <c r="BW83" i="9" s="1"/>
  <c r="BT79" i="9"/>
  <c r="BP72" i="9"/>
  <c r="BO69" i="9"/>
  <c r="BV84" i="9"/>
  <c r="BW84" i="9" s="1"/>
  <c r="BG55" i="9"/>
  <c r="BF54" i="9"/>
  <c r="BD50" i="9"/>
  <c r="BI60" i="9"/>
  <c r="BJ60" i="9" s="1"/>
  <c r="BG56" i="9"/>
  <c r="BI59" i="9"/>
  <c r="BJ59" i="9" s="1"/>
  <c r="BA44" i="9"/>
  <c r="BC47" i="9"/>
  <c r="BB46" i="9"/>
  <c r="AZ42" i="9"/>
  <c r="BQ73" i="9"/>
  <c r="AX40" i="9"/>
  <c r="AX39" i="9"/>
  <c r="AQ31" i="9"/>
  <c r="AT34" i="9"/>
  <c r="AM25" i="9"/>
  <c r="AD17" i="9"/>
  <c r="AR32" i="9"/>
  <c r="AL24" i="9"/>
  <c r="AH21" i="9"/>
  <c r="AC16" i="9"/>
  <c r="C41" i="9"/>
  <c r="AO28" i="9"/>
  <c r="AF19" i="9"/>
  <c r="AG62" i="2"/>
  <c r="AW40" i="9"/>
  <c r="F46" i="2"/>
  <c r="AM138" i="8"/>
  <c r="Y131" i="8"/>
  <c r="AK138" i="8"/>
  <c r="AA132" i="8"/>
  <c r="AO138" i="8"/>
  <c r="BE150" i="8"/>
  <c r="BQ156" i="8"/>
  <c r="BT156" i="8"/>
  <c r="BA145" i="8"/>
  <c r="O125" i="8"/>
  <c r="K125" i="8"/>
  <c r="BU156" i="8"/>
  <c r="BQ157" i="8"/>
  <c r="AN138" i="8"/>
  <c r="AX145" i="8"/>
  <c r="BD150" i="8"/>
  <c r="BV157" i="8"/>
  <c r="Y132" i="8"/>
  <c r="BO156" i="8"/>
  <c r="AC132" i="8"/>
  <c r="AZ148" i="8"/>
  <c r="BH150" i="8"/>
  <c r="BF150" i="8"/>
  <c r="L125" i="8"/>
  <c r="L6" i="8" s="1"/>
  <c r="BG150" i="8"/>
  <c r="M125" i="8"/>
  <c r="AI138" i="8"/>
  <c r="AJ138" i="8" s="1"/>
  <c r="AY145" i="8"/>
  <c r="BU157" i="8"/>
  <c r="AL138" i="8"/>
  <c r="BP156" i="8"/>
  <c r="AR142" i="8"/>
  <c r="BA148" i="8"/>
  <c r="BT157" i="8"/>
  <c r="AV145" i="8"/>
  <c r="AW145" i="8" s="1"/>
  <c r="Z132" i="8"/>
  <c r="BS156" i="8"/>
  <c r="V131" i="8"/>
  <c r="W131" i="8" s="1"/>
  <c r="AZ145" i="8"/>
  <c r="BU159" i="8"/>
  <c r="BW159" i="8" s="1"/>
  <c r="N125" i="8"/>
  <c r="BB145" i="8"/>
  <c r="BR156" i="8"/>
  <c r="BB148" i="8"/>
  <c r="BD148" i="8"/>
  <c r="BS157" i="8"/>
  <c r="AE63" i="2"/>
  <c r="AF62" i="2"/>
  <c r="AH62" i="2" s="1"/>
  <c r="Q63" i="2"/>
  <c r="R62" i="2"/>
  <c r="T62" i="2" s="1"/>
  <c r="C49" i="2"/>
  <c r="D48" i="2"/>
  <c r="F48" i="2" s="1"/>
  <c r="E48" i="2"/>
  <c r="L19" i="7"/>
  <c r="X12" i="7"/>
  <c r="L18" i="7"/>
  <c r="X11" i="7"/>
  <c r="Y11" i="7" s="1"/>
  <c r="L25" i="7"/>
  <c r="J6" i="2"/>
  <c r="J9" i="2" s="1"/>
  <c r="R17" i="7"/>
  <c r="R24" i="7" s="1"/>
  <c r="Q18" i="7"/>
  <c r="K18" i="7" s="1"/>
  <c r="AB40" i="2"/>
  <c r="Q17" i="7"/>
  <c r="K17" i="7" s="1"/>
  <c r="P125" i="8"/>
  <c r="AQ142" i="8"/>
  <c r="AS142" i="8"/>
  <c r="AV142" i="8"/>
  <c r="BV156" i="8"/>
  <c r="BI150" i="8"/>
  <c r="X132" i="8"/>
  <c r="AT142" i="8"/>
  <c r="AU142" i="8"/>
  <c r="BE148" i="8"/>
  <c r="AA131" i="8"/>
  <c r="Z131" i="8"/>
  <c r="AB131" i="8"/>
  <c r="AB132" i="8"/>
  <c r="J12" i="7"/>
  <c r="J13" i="7" s="1"/>
  <c r="R13" i="7"/>
  <c r="BR157" i="8"/>
  <c r="BC148" i="8"/>
  <c r="P25" i="7"/>
  <c r="G9" i="1"/>
  <c r="W41" i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Z40" i="1"/>
  <c r="AA40" i="1" s="1"/>
  <c r="K161" i="8"/>
  <c r="K6" i="8"/>
  <c r="BV155" i="8"/>
  <c r="BQ155" i="8"/>
  <c r="BS155" i="8"/>
  <c r="BD146" i="8"/>
  <c r="AX141" i="8"/>
  <c r="BA146" i="8"/>
  <c r="BA141" i="8"/>
  <c r="BG146" i="8"/>
  <c r="BK146" i="8"/>
  <c r="BD141" i="8"/>
  <c r="AO141" i="8"/>
  <c r="AY141" i="8"/>
  <c r="AT135" i="8"/>
  <c r="AS135" i="8"/>
  <c r="AV135" i="8"/>
  <c r="AE135" i="8"/>
  <c r="AH135" i="8"/>
  <c r="AH128" i="8"/>
  <c r="Q128" i="8"/>
  <c r="AG128" i="8"/>
  <c r="AE128" i="8"/>
  <c r="X128" i="8"/>
  <c r="BN155" i="8"/>
  <c r="BF141" i="8"/>
  <c r="BI146" i="8"/>
  <c r="AT141" i="8"/>
  <c r="AU141" i="8"/>
  <c r="AN135" i="8"/>
  <c r="AA128" i="8"/>
  <c r="Y128" i="8"/>
  <c r="BU155" i="8"/>
  <c r="BB141" i="8"/>
  <c r="BL146" i="8"/>
  <c r="BC146" i="8"/>
  <c r="AX146" i="8"/>
  <c r="AG135" i="8"/>
  <c r="AI135" i="8"/>
  <c r="BR155" i="8"/>
  <c r="BM155" i="8"/>
  <c r="BO155" i="8"/>
  <c r="BH146" i="8"/>
  <c r="AS141" i="8"/>
  <c r="BE146" i="8"/>
  <c r="AV141" i="8"/>
  <c r="BC141" i="8"/>
  <c r="BB146" i="8"/>
  <c r="AZ141" i="8"/>
  <c r="BN146" i="8"/>
  <c r="AP141" i="8"/>
  <c r="AP135" i="8"/>
  <c r="AO135" i="8"/>
  <c r="AR135" i="8"/>
  <c r="AU135" i="8"/>
  <c r="AD135" i="8"/>
  <c r="AD128" i="8"/>
  <c r="AI128" i="8"/>
  <c r="AC128" i="8"/>
  <c r="V128" i="8"/>
  <c r="S128" i="8"/>
  <c r="BT155" i="8"/>
  <c r="BM146" i="8"/>
  <c r="BP146" i="8"/>
  <c r="AR141" i="8"/>
  <c r="BF146" i="8"/>
  <c r="AY146" i="8"/>
  <c r="AL135" i="8"/>
  <c r="AK135" i="8"/>
  <c r="AQ135" i="8"/>
  <c r="Z128" i="8"/>
  <c r="AF128" i="8"/>
  <c r="BP155" i="8"/>
  <c r="AZ146" i="8"/>
  <c r="BE141" i="8"/>
  <c r="BO146" i="8"/>
  <c r="AQ141" i="8"/>
  <c r="BG141" i="8"/>
  <c r="AF135" i="8"/>
  <c r="AM135" i="8"/>
  <c r="T128" i="8"/>
  <c r="AB128" i="8"/>
  <c r="U128" i="8"/>
  <c r="R128" i="8"/>
  <c r="BV153" i="8"/>
  <c r="BS154" i="8"/>
  <c r="BM153" i="8"/>
  <c r="BN154" i="8"/>
  <c r="BT158" i="8"/>
  <c r="BS153" i="8"/>
  <c r="BO152" i="8"/>
  <c r="BL149" i="8"/>
  <c r="BD147" i="8"/>
  <c r="AX144" i="8"/>
  <c r="AY140" i="8"/>
  <c r="AQ139" i="8"/>
  <c r="BS152" i="8"/>
  <c r="BK151" i="8"/>
  <c r="BB149" i="8"/>
  <c r="BE144" i="8"/>
  <c r="AX143" i="8"/>
  <c r="AN139" i="8"/>
  <c r="BL151" i="8"/>
  <c r="BA147" i="8"/>
  <c r="AO140" i="8"/>
  <c r="BP152" i="8"/>
  <c r="BI151" i="8"/>
  <c r="BI147" i="8"/>
  <c r="AZ144" i="8"/>
  <c r="AN140" i="8"/>
  <c r="AS139" i="8"/>
  <c r="BH151" i="8"/>
  <c r="BG144" i="8"/>
  <c r="AP139" i="8"/>
  <c r="AT137" i="8"/>
  <c r="AL136" i="8"/>
  <c r="AK137" i="8"/>
  <c r="AR137" i="8"/>
  <c r="AI137" i="8"/>
  <c r="AQ136" i="8"/>
  <c r="AI134" i="8"/>
  <c r="AC133" i="8"/>
  <c r="AE133" i="8"/>
  <c r="AD133" i="8"/>
  <c r="AK133" i="8"/>
  <c r="AE130" i="8"/>
  <c r="Y129" i="8"/>
  <c r="O127" i="8"/>
  <c r="X130" i="8"/>
  <c r="V126" i="8"/>
  <c r="AB129" i="8"/>
  <c r="V127" i="8"/>
  <c r="T126" i="8"/>
  <c r="U129" i="8"/>
  <c r="AG130" i="8"/>
  <c r="AA129" i="8"/>
  <c r="Q127" i="8"/>
  <c r="BU153" i="8"/>
  <c r="BP153" i="8"/>
  <c r="BT152" i="8"/>
  <c r="BC149" i="8"/>
  <c r="BC143" i="8"/>
  <c r="AK139" i="8"/>
  <c r="BK149" i="8"/>
  <c r="AV144" i="8"/>
  <c r="AV139" i="8"/>
  <c r="BE143" i="8"/>
  <c r="BL152" i="8"/>
  <c r="BI149" i="8"/>
  <c r="BA143" i="8"/>
  <c r="AV140" i="8"/>
  <c r="BD149" i="8"/>
  <c r="BB143" i="8"/>
  <c r="AL137" i="8"/>
  <c r="AR136" i="8"/>
  <c r="AH137" i="8"/>
  <c r="AJ137" i="8" s="1"/>
  <c r="AL133" i="8"/>
  <c r="AB134" i="8"/>
  <c r="V130" i="8"/>
  <c r="S126" i="8"/>
  <c r="S129" i="8"/>
  <c r="AB130" i="8"/>
  <c r="Y130" i="8"/>
  <c r="Q126" i="8"/>
  <c r="BP154" i="8"/>
  <c r="BV158" i="8"/>
  <c r="BR154" i="8"/>
  <c r="BM154" i="8"/>
  <c r="BQ152" i="8"/>
  <c r="BL147" i="8"/>
  <c r="AT143" i="8"/>
  <c r="AM140" i="8"/>
  <c r="BM151" i="8"/>
  <c r="BC147" i="8"/>
  <c r="AU140" i="8"/>
  <c r="BH147" i="8"/>
  <c r="BR152" i="8"/>
  <c r="BE149" i="8"/>
  <c r="BD144" i="8"/>
  <c r="AO139" i="8"/>
  <c r="AS140" i="8"/>
  <c r="AO137" i="8"/>
  <c r="AN136" i="8"/>
  <c r="AF136" i="8"/>
  <c r="BR153" i="8"/>
  <c r="BO154" i="8"/>
  <c r="BU158" i="8"/>
  <c r="BT153" i="8"/>
  <c r="BU154" i="8"/>
  <c r="BO153" i="8"/>
  <c r="BM152" i="8"/>
  <c r="BG149" i="8"/>
  <c r="AZ147" i="8"/>
  <c r="AY143" i="8"/>
  <c r="AP140" i="8"/>
  <c r="AU139" i="8"/>
  <c r="BQ151" i="8"/>
  <c r="BF151" i="8"/>
  <c r="BK147" i="8"/>
  <c r="BA144" i="8"/>
  <c r="AX140" i="8"/>
  <c r="AR139" i="8"/>
  <c r="BI152" i="8"/>
  <c r="BC144" i="8"/>
  <c r="AL139" i="8"/>
  <c r="BN152" i="8"/>
  <c r="BN149" i="8"/>
  <c r="BF147" i="8"/>
  <c r="BD143" i="8"/>
  <c r="AR140" i="8"/>
  <c r="AS143" i="8"/>
  <c r="BM149" i="8"/>
  <c r="AY144" i="8"/>
  <c r="AT139" i="8"/>
  <c r="AP137" i="8"/>
  <c r="AI136" i="8"/>
  <c r="AO136" i="8"/>
  <c r="AN137" i="8"/>
  <c r="AG136" i="8"/>
  <c r="AM136" i="8"/>
  <c r="AE134" i="8"/>
  <c r="AF133" i="8"/>
  <c r="AF134" i="8"/>
  <c r="Z133" i="8"/>
  <c r="AB133" i="8"/>
  <c r="AA130" i="8"/>
  <c r="T129" i="8"/>
  <c r="O126" i="8"/>
  <c r="O6" i="8" s="1"/>
  <c r="Z129" i="8"/>
  <c r="AD130" i="8"/>
  <c r="X129" i="8"/>
  <c r="R127" i="8"/>
  <c r="AF130" i="8"/>
  <c r="Y127" i="8"/>
  <c r="AC130" i="8"/>
  <c r="V129" i="8"/>
  <c r="X126" i="8"/>
  <c r="BT154" i="8"/>
  <c r="BN153" i="8"/>
  <c r="BV154" i="8"/>
  <c r="BQ154" i="8"/>
  <c r="BK153" i="8"/>
  <c r="BK152" i="8"/>
  <c r="BF144" i="8"/>
  <c r="AT140" i="8"/>
  <c r="BO151" i="8"/>
  <c r="BG147" i="8"/>
  <c r="AQ140" i="8"/>
  <c r="BH149" i="8"/>
  <c r="AU144" i="8"/>
  <c r="BB147" i="8"/>
  <c r="BR151" i="8"/>
  <c r="AS137" i="8"/>
  <c r="AK136" i="8"/>
  <c r="AQ137" i="8"/>
  <c r="AG134" i="8"/>
  <c r="AH134" i="8"/>
  <c r="AC134" i="8"/>
  <c r="X127" i="8"/>
  <c r="T127" i="8"/>
  <c r="Z130" i="8"/>
  <c r="Y126" i="8"/>
  <c r="P127" i="8"/>
  <c r="Z127" i="8"/>
  <c r="BQ153" i="8"/>
  <c r="BL153" i="8"/>
  <c r="BS158" i="8"/>
  <c r="BG151" i="8"/>
  <c r="BB144" i="8"/>
  <c r="AM139" i="8"/>
  <c r="BF149" i="8"/>
  <c r="AZ143" i="8"/>
  <c r="BP151" i="8"/>
  <c r="AU143" i="8"/>
  <c r="BH152" i="8"/>
  <c r="BJ152" i="8" s="1"/>
  <c r="AV143" i="8"/>
  <c r="BN151" i="8"/>
  <c r="BE147" i="8"/>
  <c r="AP136" i="8"/>
  <c r="AH136" i="8"/>
  <c r="AM137" i="8"/>
  <c r="AD134" i="8"/>
  <c r="M126" i="8"/>
  <c r="P126" i="8"/>
  <c r="U127" i="8"/>
  <c r="AG133" i="8"/>
  <c r="AA133" i="8"/>
  <c r="N126" i="8"/>
  <c r="N6" i="8" s="1"/>
  <c r="AD129" i="8"/>
  <c r="U126" i="8"/>
  <c r="AI133" i="8"/>
  <c r="AC129" i="8"/>
  <c r="U130" i="8"/>
  <c r="R126" i="8"/>
  <c r="AH133" i="8"/>
  <c r="S127" i="8"/>
  <c r="AA127" i="8"/>
  <c r="AE129" i="8"/>
  <c r="F40" i="1"/>
  <c r="G40" i="1" s="1"/>
  <c r="C41" i="1"/>
  <c r="C42" i="1" s="1"/>
  <c r="C43" i="1" s="1"/>
  <c r="C44" i="1" s="1"/>
  <c r="C45" i="1" s="1"/>
  <c r="M41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P40" i="1"/>
  <c r="M10" i="7"/>
  <c r="T27" i="1"/>
  <c r="P27" i="1" s="1"/>
  <c r="Q11" i="7"/>
  <c r="J24" i="7"/>
  <c r="AD27" i="1"/>
  <c r="Z27" i="1" s="1"/>
  <c r="Q12" i="7"/>
  <c r="L12" i="7"/>
  <c r="R26" i="7"/>
  <c r="J25" i="7"/>
  <c r="J26" i="7"/>
  <c r="I8" i="2"/>
  <c r="Q19" i="7"/>
  <c r="AB25" i="2"/>
  <c r="W12" i="7"/>
  <c r="V13" i="7"/>
  <c r="P24" i="7"/>
  <c r="P13" i="7"/>
  <c r="S10" i="7"/>
  <c r="I6" i="2"/>
  <c r="N25" i="2"/>
  <c r="N38" i="2" s="1"/>
  <c r="N41" i="2" s="1"/>
  <c r="AP25" i="2"/>
  <c r="AP38" i="2" s="1"/>
  <c r="N40" i="2"/>
  <c r="I7" i="2"/>
  <c r="I9" i="1"/>
  <c r="H8" i="1"/>
  <c r="H7" i="1"/>
  <c r="J34" i="1"/>
  <c r="BQ100" i="9" l="1"/>
  <c r="BM91" i="9"/>
  <c r="BR102" i="9"/>
  <c r="BI85" i="9"/>
  <c r="BD75" i="9"/>
  <c r="BV109" i="9"/>
  <c r="BT106" i="9"/>
  <c r="BP98" i="9"/>
  <c r="BO95" i="9"/>
  <c r="BF80" i="9"/>
  <c r="BB71" i="9"/>
  <c r="BG81" i="9"/>
  <c r="AV62" i="9"/>
  <c r="AO48" i="9"/>
  <c r="AZ68" i="9"/>
  <c r="AQ52" i="9"/>
  <c r="AG35" i="9"/>
  <c r="AT57" i="9"/>
  <c r="U22" i="9"/>
  <c r="B27" i="9"/>
  <c r="G48" i="2"/>
  <c r="AY66" i="9"/>
  <c r="AH38" i="9"/>
  <c r="N15" i="9"/>
  <c r="AN45" i="9"/>
  <c r="AA27" i="9"/>
  <c r="AB29" i="9"/>
  <c r="AI62" i="2"/>
  <c r="BP70" i="9"/>
  <c r="BV82" i="9"/>
  <c r="BW82" i="9" s="1"/>
  <c r="BT77" i="9"/>
  <c r="BM63" i="9"/>
  <c r="BO67" i="9"/>
  <c r="BF51" i="9"/>
  <c r="BE49" i="9"/>
  <c r="AZ41" i="9"/>
  <c r="BL61" i="9"/>
  <c r="BG53" i="9"/>
  <c r="BB43" i="9"/>
  <c r="AV36" i="9"/>
  <c r="AW36" i="9" s="1"/>
  <c r="BN65" i="9"/>
  <c r="BI58" i="9"/>
  <c r="BJ58" i="9" s="1"/>
  <c r="AT33" i="9"/>
  <c r="AX37" i="9"/>
  <c r="AQ30" i="9"/>
  <c r="AO26" i="9"/>
  <c r="AL23" i="9"/>
  <c r="AH20" i="9"/>
  <c r="AF18" i="9"/>
  <c r="D42" i="9"/>
  <c r="U62" i="2"/>
  <c r="BU79" i="9"/>
  <c r="BT78" i="9"/>
  <c r="BQ72" i="9"/>
  <c r="BP69" i="9"/>
  <c r="BR73" i="9"/>
  <c r="BK59" i="9"/>
  <c r="BH56" i="9"/>
  <c r="BR74" i="9"/>
  <c r="BK60" i="9"/>
  <c r="AY40" i="9"/>
  <c r="BH55" i="9"/>
  <c r="BG54" i="9"/>
  <c r="BE50" i="9"/>
  <c r="BD47" i="9"/>
  <c r="BC46" i="9"/>
  <c r="BB44" i="9"/>
  <c r="AY39" i="9"/>
  <c r="BA42" i="9"/>
  <c r="AU34" i="9"/>
  <c r="AS32" i="9"/>
  <c r="AP28" i="9"/>
  <c r="AM24" i="9"/>
  <c r="AI21" i="9"/>
  <c r="AJ21" i="9" s="1"/>
  <c r="AD16" i="9"/>
  <c r="C42" i="9"/>
  <c r="AR31" i="9"/>
  <c r="AG19" i="9"/>
  <c r="AN25" i="9"/>
  <c r="AE17" i="9"/>
  <c r="M118" i="9"/>
  <c r="M5" i="9"/>
  <c r="BV114" i="9"/>
  <c r="BW114" i="9" s="1"/>
  <c r="BT109" i="9"/>
  <c r="BR106" i="9"/>
  <c r="BP102" i="9"/>
  <c r="BN98" i="9"/>
  <c r="BM95" i="9"/>
  <c r="BG85" i="9"/>
  <c r="BJ85" i="9" s="1"/>
  <c r="BD80" i="9"/>
  <c r="BO100" i="9"/>
  <c r="BK91" i="9"/>
  <c r="BE81" i="9"/>
  <c r="AZ71" i="9"/>
  <c r="BB75" i="9"/>
  <c r="AO52" i="9"/>
  <c r="AX68" i="9"/>
  <c r="AR57" i="9"/>
  <c r="AV66" i="9"/>
  <c r="AW66" i="9" s="1"/>
  <c r="AL45" i="9"/>
  <c r="AM48" i="9"/>
  <c r="AF38" i="9"/>
  <c r="AT62" i="9"/>
  <c r="AE35" i="9"/>
  <c r="Z29" i="9"/>
  <c r="Y27" i="9"/>
  <c r="L15" i="9"/>
  <c r="G46" i="2"/>
  <c r="G47" i="2" s="1"/>
  <c r="S22" i="9"/>
  <c r="B25" i="9"/>
  <c r="B127" i="9"/>
  <c r="BI152" i="9"/>
  <c r="BF150" i="9"/>
  <c r="BB148" i="9"/>
  <c r="AV145" i="9"/>
  <c r="BS157" i="9"/>
  <c r="AQ142" i="9"/>
  <c r="X132" i="9"/>
  <c r="K125" i="9"/>
  <c r="BO155" i="9"/>
  <c r="AO141" i="9"/>
  <c r="D127" i="9"/>
  <c r="AX146" i="9"/>
  <c r="Q128" i="9"/>
  <c r="L161" i="8"/>
  <c r="AJ132" i="8"/>
  <c r="AW132" i="8" s="1"/>
  <c r="BJ132" i="8" s="1"/>
  <c r="BW132" i="8" s="1"/>
  <c r="BW157" i="8"/>
  <c r="W125" i="8"/>
  <c r="N7" i="8"/>
  <c r="L7" i="8"/>
  <c r="O7" i="8"/>
  <c r="AJ131" i="8"/>
  <c r="AW131" i="8" s="1"/>
  <c r="BJ131" i="8" s="1"/>
  <c r="BW131" i="8" s="1"/>
  <c r="BJ145" i="8"/>
  <c r="BW145" i="8" s="1"/>
  <c r="BW156" i="8"/>
  <c r="AW138" i="8"/>
  <c r="BJ138" i="8" s="1"/>
  <c r="BW138" i="8" s="1"/>
  <c r="W130" i="8"/>
  <c r="AJ130" i="8" s="1"/>
  <c r="AW130" i="8" s="1"/>
  <c r="BJ130" i="8" s="1"/>
  <c r="BW130" i="8" s="1"/>
  <c r="M161" i="8"/>
  <c r="BJ150" i="8"/>
  <c r="BW150" i="8" s="1"/>
  <c r="AW142" i="8"/>
  <c r="BJ142" i="8" s="1"/>
  <c r="BW142" i="8" s="1"/>
  <c r="AE64" i="2"/>
  <c r="AF63" i="2"/>
  <c r="AH63" i="2" s="1"/>
  <c r="Q64" i="2"/>
  <c r="R63" i="2"/>
  <c r="T63" i="2" s="1"/>
  <c r="D49" i="2"/>
  <c r="C50" i="2"/>
  <c r="E49" i="2"/>
  <c r="Q24" i="7"/>
  <c r="R27" i="7"/>
  <c r="Y12" i="7"/>
  <c r="K24" i="7"/>
  <c r="AP41" i="2"/>
  <c r="AP39" i="2"/>
  <c r="L26" i="7"/>
  <c r="L17" i="7"/>
  <c r="X10" i="7"/>
  <c r="R20" i="7"/>
  <c r="U25" i="2"/>
  <c r="AB38" i="2"/>
  <c r="K7" i="2" s="1"/>
  <c r="BJ148" i="8"/>
  <c r="BW148" i="8" s="1"/>
  <c r="P6" i="8"/>
  <c r="P41" i="1"/>
  <c r="Q40" i="1"/>
  <c r="P27" i="7"/>
  <c r="O161" i="8"/>
  <c r="Z41" i="1"/>
  <c r="BJ147" i="8"/>
  <c r="BW147" i="8" s="1"/>
  <c r="W129" i="8"/>
  <c r="AJ129" i="8" s="1"/>
  <c r="AW129" i="8" s="1"/>
  <c r="BJ129" i="8" s="1"/>
  <c r="BW129" i="8" s="1"/>
  <c r="AJ135" i="8"/>
  <c r="AW135" i="8" s="1"/>
  <c r="BJ135" i="8" s="1"/>
  <c r="BW135" i="8" s="1"/>
  <c r="P161" i="8"/>
  <c r="AA161" i="8"/>
  <c r="AA6" i="8"/>
  <c r="BQ161" i="8"/>
  <c r="BQ6" i="8"/>
  <c r="BQ7" i="8" s="1"/>
  <c r="BV6" i="8"/>
  <c r="BV7" i="8" s="1"/>
  <c r="BV161" i="8"/>
  <c r="AO6" i="8"/>
  <c r="AO161" i="8"/>
  <c r="BW155" i="8"/>
  <c r="W128" i="8"/>
  <c r="AJ128" i="8" s="1"/>
  <c r="AW128" i="8" s="1"/>
  <c r="BJ128" i="8" s="1"/>
  <c r="BW128" i="8" s="1"/>
  <c r="AV6" i="8"/>
  <c r="AV161" i="8"/>
  <c r="AW141" i="8"/>
  <c r="BJ141" i="8" s="1"/>
  <c r="BW141" i="8" s="1"/>
  <c r="BA161" i="8"/>
  <c r="BA6" i="8"/>
  <c r="BA7" i="8" s="1"/>
  <c r="AJ133" i="8"/>
  <c r="AW133" i="8" s="1"/>
  <c r="BJ133" i="8" s="1"/>
  <c r="BW133" i="8" s="1"/>
  <c r="AJ136" i="8"/>
  <c r="AW136" i="8" s="1"/>
  <c r="BJ136" i="8" s="1"/>
  <c r="BW136" i="8" s="1"/>
  <c r="BW154" i="8"/>
  <c r="S161" i="8"/>
  <c r="S6" i="8"/>
  <c r="W127" i="8"/>
  <c r="AJ127" i="8" s="1"/>
  <c r="AW127" i="8" s="1"/>
  <c r="BJ127" i="8" s="1"/>
  <c r="BW127" i="8" s="1"/>
  <c r="BO161" i="8"/>
  <c r="BO6" i="8"/>
  <c r="BO7" i="8" s="1"/>
  <c r="BP6" i="8"/>
  <c r="BP7" i="8" s="1"/>
  <c r="BP161" i="8"/>
  <c r="AP6" i="8"/>
  <c r="AP161" i="8"/>
  <c r="AH6" i="8"/>
  <c r="AH161" i="8"/>
  <c r="AS6" i="8"/>
  <c r="AS161" i="8"/>
  <c r="BD6" i="8"/>
  <c r="BD7" i="8" s="1"/>
  <c r="BD161" i="8"/>
  <c r="AJ125" i="8"/>
  <c r="AK6" i="8"/>
  <c r="AK161" i="8"/>
  <c r="BS6" i="8"/>
  <c r="BS7" i="8" s="1"/>
  <c r="BS161" i="8"/>
  <c r="AD6" i="8"/>
  <c r="AD161" i="8"/>
  <c r="AZ6" i="8"/>
  <c r="AZ7" i="8" s="1"/>
  <c r="AZ161" i="8"/>
  <c r="BJ146" i="8"/>
  <c r="BW146" i="8" s="1"/>
  <c r="K7" i="8"/>
  <c r="K8" i="8" s="1"/>
  <c r="AW140" i="8"/>
  <c r="BJ140" i="8" s="1"/>
  <c r="BW140" i="8" s="1"/>
  <c r="Q6" i="8"/>
  <c r="Q161" i="8"/>
  <c r="AF6" i="8"/>
  <c r="AF161" i="8"/>
  <c r="W126" i="8"/>
  <c r="AJ126" i="8" s="1"/>
  <c r="AW126" i="8" s="1"/>
  <c r="BJ126" i="8" s="1"/>
  <c r="BW152" i="8"/>
  <c r="BW158" i="8"/>
  <c r="AW143" i="8"/>
  <c r="BJ143" i="8" s="1"/>
  <c r="BW143" i="8" s="1"/>
  <c r="AW139" i="8"/>
  <c r="BJ139" i="8" s="1"/>
  <c r="BW139" i="8" s="1"/>
  <c r="BJ149" i="8"/>
  <c r="BW149" i="8" s="1"/>
  <c r="AY161" i="8"/>
  <c r="AY6" i="8"/>
  <c r="AY7" i="8" s="1"/>
  <c r="BE6" i="8"/>
  <c r="BE7" i="8" s="1"/>
  <c r="BE161" i="8"/>
  <c r="BM6" i="8"/>
  <c r="BM7" i="8" s="1"/>
  <c r="BM161" i="8"/>
  <c r="AC161" i="8"/>
  <c r="AC6" i="8"/>
  <c r="AU6" i="8"/>
  <c r="AU161" i="8"/>
  <c r="BC161" i="8"/>
  <c r="BC6" i="8"/>
  <c r="BC7" i="8" s="1"/>
  <c r="BH161" i="8"/>
  <c r="BH6" i="8"/>
  <c r="BH7" i="8" s="1"/>
  <c r="BL161" i="8"/>
  <c r="BL6" i="8"/>
  <c r="BL7" i="8" s="1"/>
  <c r="BI6" i="8"/>
  <c r="BI7" i="8" s="1"/>
  <c r="BI161" i="8"/>
  <c r="AE6" i="8"/>
  <c r="AE161" i="8"/>
  <c r="AT161" i="8"/>
  <c r="AT6" i="8"/>
  <c r="BK161" i="8"/>
  <c r="BK6" i="8"/>
  <c r="M6" i="8"/>
  <c r="N161" i="8"/>
  <c r="X6" i="8"/>
  <c r="X161" i="8"/>
  <c r="AX6" i="8"/>
  <c r="AX161" i="8"/>
  <c r="AL6" i="8"/>
  <c r="AL161" i="8"/>
  <c r="T6" i="8"/>
  <c r="T161" i="8"/>
  <c r="Z6" i="8"/>
  <c r="Z161" i="8"/>
  <c r="BR161" i="8"/>
  <c r="BR6" i="8"/>
  <c r="BR7" i="8" s="1"/>
  <c r="AW137" i="8"/>
  <c r="BJ137" i="8" s="1"/>
  <c r="BW137" i="8" s="1"/>
  <c r="BT6" i="8"/>
  <c r="BT7" i="8" s="1"/>
  <c r="BT161" i="8"/>
  <c r="AM161" i="8"/>
  <c r="AM6" i="8"/>
  <c r="F41" i="1"/>
  <c r="R161" i="8"/>
  <c r="R6" i="8"/>
  <c r="U6" i="8"/>
  <c r="U161" i="8"/>
  <c r="Y6" i="8"/>
  <c r="Y161" i="8"/>
  <c r="AW144" i="8"/>
  <c r="BJ144" i="8" s="1"/>
  <c r="BW144" i="8" s="1"/>
  <c r="BW153" i="8"/>
  <c r="BJ151" i="8"/>
  <c r="BW151" i="8" s="1"/>
  <c r="AJ134" i="8"/>
  <c r="AW134" i="8" s="1"/>
  <c r="BJ134" i="8" s="1"/>
  <c r="BW134" i="8" s="1"/>
  <c r="BU161" i="8"/>
  <c r="BU6" i="8"/>
  <c r="BU7" i="8" s="1"/>
  <c r="V6" i="8"/>
  <c r="V161" i="8"/>
  <c r="AB161" i="8"/>
  <c r="AB6" i="8"/>
  <c r="BG161" i="8"/>
  <c r="BG6" i="8"/>
  <c r="BG7" i="8" s="1"/>
  <c r="AQ6" i="8"/>
  <c r="AQ161" i="8"/>
  <c r="AI6" i="8"/>
  <c r="AI161" i="8"/>
  <c r="AR6" i="8"/>
  <c r="AR161" i="8"/>
  <c r="BN161" i="8"/>
  <c r="BN6" i="8"/>
  <c r="BN7" i="8" s="1"/>
  <c r="BB6" i="8"/>
  <c r="BB7" i="8" s="1"/>
  <c r="BB161" i="8"/>
  <c r="AN6" i="8"/>
  <c r="AN161" i="8"/>
  <c r="BF161" i="8"/>
  <c r="BF6" i="8"/>
  <c r="BF7" i="8" s="1"/>
  <c r="AG161" i="8"/>
  <c r="AG6" i="8"/>
  <c r="J6" i="1"/>
  <c r="AD34" i="1"/>
  <c r="Q13" i="7"/>
  <c r="Q25" i="7"/>
  <c r="J27" i="7"/>
  <c r="K12" i="7"/>
  <c r="M12" i="7" s="1"/>
  <c r="S12" i="7"/>
  <c r="K11" i="7"/>
  <c r="S11" i="7"/>
  <c r="L13" i="7"/>
  <c r="S19" i="7"/>
  <c r="Q26" i="7"/>
  <c r="S26" i="7" s="1"/>
  <c r="K19" i="7"/>
  <c r="Q20" i="7"/>
  <c r="W13" i="7"/>
  <c r="M18" i="7"/>
  <c r="G25" i="2"/>
  <c r="AI25" i="2"/>
  <c r="I9" i="2"/>
  <c r="K8" i="2"/>
  <c r="K6" i="2"/>
  <c r="N39" i="2"/>
  <c r="H9" i="1"/>
  <c r="T34" i="1"/>
  <c r="BW109" i="9" l="1"/>
  <c r="N118" i="9"/>
  <c r="N5" i="9"/>
  <c r="AI63" i="2"/>
  <c r="BU77" i="9"/>
  <c r="BP67" i="9"/>
  <c r="BK58" i="9"/>
  <c r="BG51" i="9"/>
  <c r="BF49" i="9"/>
  <c r="BQ70" i="9"/>
  <c r="BM61" i="9"/>
  <c r="BH53" i="9"/>
  <c r="BN63" i="9"/>
  <c r="BO65" i="9"/>
  <c r="BA41" i="9"/>
  <c r="AY37" i="9"/>
  <c r="AR30" i="9"/>
  <c r="AP26" i="9"/>
  <c r="AM23" i="9"/>
  <c r="AI20" i="9"/>
  <c r="AJ20" i="9" s="1"/>
  <c r="BC43" i="9"/>
  <c r="AG18" i="9"/>
  <c r="D43" i="9"/>
  <c r="AX36" i="9"/>
  <c r="AU33" i="9"/>
  <c r="U63" i="2"/>
  <c r="BS73" i="9"/>
  <c r="BS74" i="9"/>
  <c r="BV79" i="9"/>
  <c r="BW79" i="9" s="1"/>
  <c r="BL60" i="9"/>
  <c r="BU78" i="9"/>
  <c r="BR72" i="9"/>
  <c r="BQ69" i="9"/>
  <c r="BI55" i="9"/>
  <c r="BJ55" i="9" s="1"/>
  <c r="BH54" i="9"/>
  <c r="BF50" i="9"/>
  <c r="BE47" i="9"/>
  <c r="BD46" i="9"/>
  <c r="BB42" i="9"/>
  <c r="BL59" i="9"/>
  <c r="BI56" i="9"/>
  <c r="BJ56" i="9" s="1"/>
  <c r="BC44" i="9"/>
  <c r="AZ40" i="9"/>
  <c r="AV34" i="9"/>
  <c r="AW34" i="9" s="1"/>
  <c r="AT32" i="9"/>
  <c r="AS31" i="9"/>
  <c r="AZ39" i="9"/>
  <c r="AH19" i="9"/>
  <c r="AK21" i="9"/>
  <c r="C43" i="9"/>
  <c r="AF17" i="9"/>
  <c r="AO25" i="9"/>
  <c r="AN24" i="9"/>
  <c r="AE16" i="9"/>
  <c r="AQ28" i="9"/>
  <c r="AG64" i="2"/>
  <c r="L5" i="9"/>
  <c r="L118" i="9"/>
  <c r="AW62" i="9"/>
  <c r="BV159" i="9"/>
  <c r="BQ156" i="9"/>
  <c r="AU144" i="9"/>
  <c r="AS143" i="9"/>
  <c r="AM140" i="9"/>
  <c r="AK139" i="9"/>
  <c r="C127" i="9"/>
  <c r="M126" i="9" s="1"/>
  <c r="BV158" i="9"/>
  <c r="BI151" i="9"/>
  <c r="AI138" i="9"/>
  <c r="Z133" i="9"/>
  <c r="V131" i="9"/>
  <c r="BU158" i="9"/>
  <c r="BM154" i="9"/>
  <c r="BK153" i="9"/>
  <c r="BH151" i="9"/>
  <c r="BD149" i="9"/>
  <c r="AZ147" i="9"/>
  <c r="AF136" i="9"/>
  <c r="AB134" i="9"/>
  <c r="U130" i="9"/>
  <c r="O127" i="9"/>
  <c r="AH137" i="9"/>
  <c r="S129" i="9"/>
  <c r="L8" i="8"/>
  <c r="AC7" i="8"/>
  <c r="AR7" i="8"/>
  <c r="AQ7" i="8"/>
  <c r="U7" i="8"/>
  <c r="AM7" i="8"/>
  <c r="Z7" i="8"/>
  <c r="AL7" i="8"/>
  <c r="Q7" i="8"/>
  <c r="AP7" i="8"/>
  <c r="AA7" i="8"/>
  <c r="AG7" i="8"/>
  <c r="R7" i="8"/>
  <c r="AT7" i="8"/>
  <c r="AN7" i="8"/>
  <c r="AI7" i="8"/>
  <c r="V7" i="8"/>
  <c r="Y7" i="8"/>
  <c r="T7" i="8"/>
  <c r="M7" i="8"/>
  <c r="M8" i="8" s="1"/>
  <c r="N8" i="8" s="1"/>
  <c r="O8" i="8" s="1"/>
  <c r="AU7" i="8"/>
  <c r="AF7" i="8"/>
  <c r="AH7" i="8"/>
  <c r="S7" i="8"/>
  <c r="AB7" i="8"/>
  <c r="AD7" i="8"/>
  <c r="AV7" i="8"/>
  <c r="AO7" i="8"/>
  <c r="P7" i="8"/>
  <c r="AE7" i="8"/>
  <c r="AS7" i="8"/>
  <c r="AE65" i="2"/>
  <c r="AF64" i="2"/>
  <c r="AG65" i="2" s="1"/>
  <c r="Q65" i="2"/>
  <c r="R64" i="2"/>
  <c r="S64" i="2"/>
  <c r="F49" i="2"/>
  <c r="C51" i="2"/>
  <c r="D50" i="2"/>
  <c r="E50" i="2"/>
  <c r="L20" i="7"/>
  <c r="L24" i="7"/>
  <c r="L27" i="7" s="1"/>
  <c r="AB41" i="2"/>
  <c r="AB39" i="2"/>
  <c r="X13" i="7"/>
  <c r="Y10" i="7"/>
  <c r="Y13" i="7" s="1"/>
  <c r="M17" i="7"/>
  <c r="M24" i="7" s="1"/>
  <c r="Z42" i="1"/>
  <c r="AA41" i="1"/>
  <c r="P42" i="1"/>
  <c r="Q41" i="1"/>
  <c r="F42" i="1"/>
  <c r="G41" i="1"/>
  <c r="W161" i="8"/>
  <c r="AJ161" i="8"/>
  <c r="BW161" i="8"/>
  <c r="AW125" i="8"/>
  <c r="AJ139" i="8"/>
  <c r="X7" i="8"/>
  <c r="AJ6" i="8"/>
  <c r="AJ7" i="8" s="1"/>
  <c r="BK7" i="8"/>
  <c r="BW6" i="8"/>
  <c r="BW7" i="8" s="1"/>
  <c r="W6" i="8"/>
  <c r="W7" i="8" s="1"/>
  <c r="AW161" i="8"/>
  <c r="BJ161" i="8"/>
  <c r="BW126" i="8"/>
  <c r="BJ153" i="8"/>
  <c r="AK7" i="8"/>
  <c r="AW6" i="8"/>
  <c r="AW7" i="8" s="1"/>
  <c r="J7" i="1"/>
  <c r="K26" i="7"/>
  <c r="J8" i="1"/>
  <c r="AX7" i="8"/>
  <c r="BJ6" i="8"/>
  <c r="BJ7" i="8" s="1"/>
  <c r="W132" i="8"/>
  <c r="AW145" i="9"/>
  <c r="S13" i="7"/>
  <c r="K13" i="7"/>
  <c r="M11" i="7"/>
  <c r="M13" i="7" s="1"/>
  <c r="K25" i="7"/>
  <c r="K20" i="7"/>
  <c r="M19" i="7"/>
  <c r="M26" i="7" s="1"/>
  <c r="S25" i="7"/>
  <c r="S18" i="7"/>
  <c r="S17" i="7"/>
  <c r="K9" i="2"/>
  <c r="J9" i="1"/>
  <c r="M20" i="7" l="1"/>
  <c r="S65" i="2"/>
  <c r="BU106" i="9"/>
  <c r="BS102" i="9"/>
  <c r="BQ98" i="9"/>
  <c r="BP95" i="9"/>
  <c r="BK85" i="9"/>
  <c r="BR100" i="9"/>
  <c r="BN91" i="9"/>
  <c r="BE75" i="9"/>
  <c r="BG80" i="9"/>
  <c r="BC71" i="9"/>
  <c r="BH81" i="9"/>
  <c r="AX62" i="9"/>
  <c r="AR52" i="9"/>
  <c r="BA68" i="9"/>
  <c r="AZ66" i="9"/>
  <c r="AU57" i="9"/>
  <c r="AO45" i="9"/>
  <c r="AP48" i="9"/>
  <c r="AI38" i="9"/>
  <c r="AJ38" i="9" s="1"/>
  <c r="AC29" i="9"/>
  <c r="AB27" i="9"/>
  <c r="O15" i="9"/>
  <c r="V22" i="9"/>
  <c r="W22" i="9" s="1"/>
  <c r="B28" i="9"/>
  <c r="AH35" i="9"/>
  <c r="G49" i="2"/>
  <c r="C128" i="9"/>
  <c r="N126" i="9" s="1"/>
  <c r="AA133" i="9"/>
  <c r="BN154" i="9"/>
  <c r="BL153" i="9"/>
  <c r="BE149" i="9"/>
  <c r="BA147" i="9"/>
  <c r="AI137" i="9"/>
  <c r="AG136" i="9"/>
  <c r="AC134" i="9"/>
  <c r="V130" i="9"/>
  <c r="T129" i="9"/>
  <c r="AV144" i="9"/>
  <c r="AN140" i="9"/>
  <c r="P127" i="9"/>
  <c r="AL139" i="9"/>
  <c r="BR156" i="9"/>
  <c r="AT143" i="9"/>
  <c r="BT157" i="9"/>
  <c r="BK152" i="9"/>
  <c r="AR142" i="9"/>
  <c r="L125" i="9"/>
  <c r="Y132" i="9"/>
  <c r="B128" i="9"/>
  <c r="BC148" i="9"/>
  <c r="AX145" i="9"/>
  <c r="BG150" i="9"/>
  <c r="D128" i="9"/>
  <c r="AY146" i="9"/>
  <c r="AD135" i="9"/>
  <c r="AE135" i="9"/>
  <c r="BP155" i="9"/>
  <c r="AP141" i="9"/>
  <c r="R128" i="9"/>
  <c r="P8" i="8"/>
  <c r="Q8" i="8" s="1"/>
  <c r="R8" i="8" s="1"/>
  <c r="S8" i="8" s="1"/>
  <c r="T8" i="8" s="1"/>
  <c r="U8" i="8" s="1"/>
  <c r="V8" i="8" s="1"/>
  <c r="W8" i="8" s="1"/>
  <c r="AH64" i="2"/>
  <c r="AE66" i="2"/>
  <c r="AF65" i="2"/>
  <c r="AG66" i="2" s="1"/>
  <c r="T64" i="2"/>
  <c r="Q66" i="2"/>
  <c r="R65" i="2"/>
  <c r="F50" i="2"/>
  <c r="E51" i="2"/>
  <c r="C52" i="2"/>
  <c r="D51" i="2"/>
  <c r="X8" i="8"/>
  <c r="Y8" i="8" s="1"/>
  <c r="Z8" i="8" s="1"/>
  <c r="AA8" i="8" s="1"/>
  <c r="AB8" i="8" s="1"/>
  <c r="AC8" i="8" s="1"/>
  <c r="AD8" i="8" s="1"/>
  <c r="AE8" i="8" s="1"/>
  <c r="AF8" i="8" s="1"/>
  <c r="AG8" i="8" s="1"/>
  <c r="AH8" i="8" s="1"/>
  <c r="AI8" i="8" s="1"/>
  <c r="AJ8" i="8" s="1"/>
  <c r="Z43" i="1"/>
  <c r="AA42" i="1"/>
  <c r="P43" i="1"/>
  <c r="Q42" i="1"/>
  <c r="F43" i="1"/>
  <c r="G42" i="1"/>
  <c r="BW159" i="9"/>
  <c r="W130" i="9"/>
  <c r="K27" i="7"/>
  <c r="BJ125" i="8"/>
  <c r="BW125" i="8" s="1"/>
  <c r="BW160" i="8" s="1"/>
  <c r="AW146" i="8"/>
  <c r="AJ138" i="9"/>
  <c r="K161" i="9"/>
  <c r="K6" i="9"/>
  <c r="L161" i="9"/>
  <c r="L6" i="9"/>
  <c r="W131" i="9"/>
  <c r="M25" i="7"/>
  <c r="M27" i="7" s="1"/>
  <c r="S20" i="7"/>
  <c r="S24" i="7"/>
  <c r="S27" i="7" s="1"/>
  <c r="Q27" i="7"/>
  <c r="S66" i="2" l="1"/>
  <c r="AI64" i="2"/>
  <c r="BV77" i="9"/>
  <c r="BW77" i="9" s="1"/>
  <c r="BR70" i="9"/>
  <c r="BP65" i="9"/>
  <c r="BN61" i="9"/>
  <c r="BI53" i="9"/>
  <c r="BJ53" i="9" s="1"/>
  <c r="BO63" i="9"/>
  <c r="BD43" i="9"/>
  <c r="BQ67" i="9"/>
  <c r="BH51" i="9"/>
  <c r="BB41" i="9"/>
  <c r="BL58" i="9"/>
  <c r="AZ37" i="9"/>
  <c r="AS30" i="9"/>
  <c r="AY36" i="9"/>
  <c r="AQ26" i="9"/>
  <c r="AH18" i="9"/>
  <c r="D44" i="9"/>
  <c r="AV33" i="9"/>
  <c r="AW33" i="9" s="1"/>
  <c r="BG49" i="9"/>
  <c r="AK20" i="9"/>
  <c r="AN23" i="9"/>
  <c r="U64" i="2"/>
  <c r="BT74" i="9"/>
  <c r="BT73" i="9"/>
  <c r="BV78" i="9"/>
  <c r="BW78" i="9" s="1"/>
  <c r="BS72" i="9"/>
  <c r="BR69" i="9"/>
  <c r="BK56" i="9"/>
  <c r="BI54" i="9"/>
  <c r="BJ54" i="9" s="1"/>
  <c r="BM59" i="9"/>
  <c r="BK55" i="9"/>
  <c r="BM60" i="9"/>
  <c r="BD44" i="9"/>
  <c r="BA40" i="9"/>
  <c r="BC42" i="9"/>
  <c r="BG50" i="9"/>
  <c r="BE46" i="9"/>
  <c r="BF47" i="9"/>
  <c r="BA39" i="9"/>
  <c r="AT31" i="9"/>
  <c r="AI19" i="9"/>
  <c r="AJ19" i="9" s="1"/>
  <c r="AX34" i="9"/>
  <c r="AU32" i="9"/>
  <c r="AR28" i="9"/>
  <c r="AP25" i="9"/>
  <c r="AG17" i="9"/>
  <c r="AF16" i="9"/>
  <c r="AL21" i="9"/>
  <c r="AO24" i="9"/>
  <c r="C44" i="9"/>
  <c r="BV106" i="9"/>
  <c r="BW106" i="9" s="1"/>
  <c r="BT102" i="9"/>
  <c r="BR98" i="9"/>
  <c r="BQ95" i="9"/>
  <c r="BL85" i="9"/>
  <c r="BS100" i="9"/>
  <c r="BO91" i="9"/>
  <c r="BH80" i="9"/>
  <c r="BI81" i="9"/>
  <c r="BJ81" i="9" s="1"/>
  <c r="BD71" i="9"/>
  <c r="AS52" i="9"/>
  <c r="BB68" i="9"/>
  <c r="BA66" i="9"/>
  <c r="AV57" i="9"/>
  <c r="BF75" i="9"/>
  <c r="AY62" i="9"/>
  <c r="AP45" i="9"/>
  <c r="AQ48" i="9"/>
  <c r="AK38" i="9"/>
  <c r="AI35" i="9"/>
  <c r="AJ35" i="9" s="1"/>
  <c r="AD29" i="9"/>
  <c r="AC27" i="9"/>
  <c r="P15" i="9"/>
  <c r="X22" i="9"/>
  <c r="B29" i="9"/>
  <c r="G50" i="2"/>
  <c r="AW57" i="9"/>
  <c r="O118" i="9"/>
  <c r="O5" i="9"/>
  <c r="BU157" i="9"/>
  <c r="BL152" i="9"/>
  <c r="AS142" i="9"/>
  <c r="M125" i="9"/>
  <c r="Z132" i="9"/>
  <c r="B129" i="9"/>
  <c r="BH150" i="9"/>
  <c r="BD148" i="9"/>
  <c r="AY145" i="9"/>
  <c r="D129" i="9"/>
  <c r="AZ146" i="9"/>
  <c r="AF135" i="9"/>
  <c r="BQ155" i="9"/>
  <c r="AQ141" i="9"/>
  <c r="S128" i="9"/>
  <c r="X131" i="9"/>
  <c r="AK138" i="9"/>
  <c r="BO154" i="9"/>
  <c r="BM153" i="9"/>
  <c r="BF149" i="9"/>
  <c r="BB147" i="9"/>
  <c r="X130" i="9"/>
  <c r="AH136" i="9"/>
  <c r="AD134" i="9"/>
  <c r="U129" i="9"/>
  <c r="BS156" i="9"/>
  <c r="AX144" i="9"/>
  <c r="AU143" i="9"/>
  <c r="AO140" i="9"/>
  <c r="AM139" i="9"/>
  <c r="AK137" i="9"/>
  <c r="BK151" i="9"/>
  <c r="C129" i="9"/>
  <c r="O126" i="9" s="1"/>
  <c r="Q127" i="9"/>
  <c r="AB133" i="9"/>
  <c r="L7" i="9"/>
  <c r="AH65" i="2"/>
  <c r="AF66" i="2"/>
  <c r="AH66" i="2"/>
  <c r="AE67" i="2"/>
  <c r="AG67" i="2"/>
  <c r="T65" i="2"/>
  <c r="R66" i="2"/>
  <c r="Q67" i="2"/>
  <c r="T66" i="2"/>
  <c r="F51" i="2"/>
  <c r="C53" i="2"/>
  <c r="D52" i="2"/>
  <c r="E52" i="2"/>
  <c r="M6" i="9"/>
  <c r="AK8" i="8"/>
  <c r="AL8" i="8" s="1"/>
  <c r="AM8" i="8" s="1"/>
  <c r="AN8" i="8" s="1"/>
  <c r="AO8" i="8" s="1"/>
  <c r="AP8" i="8" s="1"/>
  <c r="AQ8" i="8" s="1"/>
  <c r="AR8" i="8" s="1"/>
  <c r="AS8" i="8" s="1"/>
  <c r="AT8" i="8" s="1"/>
  <c r="AU8" i="8" s="1"/>
  <c r="AV8" i="8" s="1"/>
  <c r="Z44" i="1"/>
  <c r="AA43" i="1"/>
  <c r="P44" i="1"/>
  <c r="Q43" i="1"/>
  <c r="F44" i="1"/>
  <c r="G43" i="1"/>
  <c r="AW144" i="9"/>
  <c r="AJ137" i="9"/>
  <c r="BJ151" i="9"/>
  <c r="BW158" i="9"/>
  <c r="BJ152" i="9"/>
  <c r="K7" i="9"/>
  <c r="K8" i="9" s="1"/>
  <c r="S67" i="2" l="1"/>
  <c r="AI65" i="2"/>
  <c r="AI66" i="2" s="1"/>
  <c r="BS70" i="9"/>
  <c r="BR67" i="9"/>
  <c r="BQ65" i="9"/>
  <c r="BO61" i="9"/>
  <c r="BK53" i="9"/>
  <c r="BP63" i="9"/>
  <c r="BI51" i="9"/>
  <c r="BJ51" i="9" s="1"/>
  <c r="BM58" i="9"/>
  <c r="BH49" i="9"/>
  <c r="AZ36" i="9"/>
  <c r="BE43" i="9"/>
  <c r="AX33" i="9"/>
  <c r="BA37" i="9"/>
  <c r="BC41" i="9"/>
  <c r="AI18" i="9"/>
  <c r="AJ18" i="9" s="1"/>
  <c r="AO23" i="9"/>
  <c r="AL20" i="9"/>
  <c r="AT30" i="9"/>
  <c r="AR26" i="9"/>
  <c r="D45" i="9"/>
  <c r="P118" i="9"/>
  <c r="P5" i="9"/>
  <c r="BV74" i="9"/>
  <c r="BU72" i="9"/>
  <c r="BT69" i="9"/>
  <c r="BO59" i="9"/>
  <c r="BM55" i="9"/>
  <c r="BO60" i="9"/>
  <c r="BC40" i="9"/>
  <c r="BM56" i="9"/>
  <c r="BL54" i="9"/>
  <c r="BH47" i="9"/>
  <c r="BG46" i="9"/>
  <c r="BV73" i="9"/>
  <c r="BI50" i="9"/>
  <c r="BC39" i="9"/>
  <c r="AZ34" i="9"/>
  <c r="AX32" i="9"/>
  <c r="AT28" i="9"/>
  <c r="BE42" i="9"/>
  <c r="AR25" i="9"/>
  <c r="AQ24" i="9"/>
  <c r="AN21" i="9"/>
  <c r="AH16" i="9"/>
  <c r="C46" i="9"/>
  <c r="BF44" i="9"/>
  <c r="AV31" i="9"/>
  <c r="AI17" i="9"/>
  <c r="AL19" i="9"/>
  <c r="BT100" i="9"/>
  <c r="BP91" i="9"/>
  <c r="B30" i="9"/>
  <c r="BG75" i="9"/>
  <c r="BS98" i="9"/>
  <c r="BR95" i="9"/>
  <c r="BM85" i="9"/>
  <c r="BI80" i="9"/>
  <c r="BJ80" i="9" s="1"/>
  <c r="BU102" i="9"/>
  <c r="BK81" i="9"/>
  <c r="BC68" i="9"/>
  <c r="BB66" i="9"/>
  <c r="AZ62" i="9"/>
  <c r="AQ45" i="9"/>
  <c r="AT52" i="9"/>
  <c r="AR48" i="9"/>
  <c r="AX57" i="9"/>
  <c r="AL38" i="9"/>
  <c r="AK35" i="9"/>
  <c r="AE29" i="9"/>
  <c r="BE71" i="9"/>
  <c r="AD27" i="9"/>
  <c r="Y22" i="9"/>
  <c r="Q15" i="9"/>
  <c r="BT70" i="9"/>
  <c r="BQ63" i="9"/>
  <c r="BK51" i="9"/>
  <c r="BN58" i="9"/>
  <c r="BS67" i="9"/>
  <c r="BD41" i="9"/>
  <c r="BR65" i="9"/>
  <c r="BI49" i="9"/>
  <c r="BJ49" i="9" s="1"/>
  <c r="BF43" i="9"/>
  <c r="BL53" i="9"/>
  <c r="BA36" i="9"/>
  <c r="AY33" i="9"/>
  <c r="BP61" i="9"/>
  <c r="BB37" i="9"/>
  <c r="AU30" i="9"/>
  <c r="AP23" i="9"/>
  <c r="AM20" i="9"/>
  <c r="D46" i="9"/>
  <c r="AS26" i="9"/>
  <c r="AK18" i="9"/>
  <c r="U65" i="2"/>
  <c r="U66" i="2" s="1"/>
  <c r="BU74" i="9"/>
  <c r="BU73" i="9"/>
  <c r="BT72" i="9"/>
  <c r="BS69" i="9"/>
  <c r="BL56" i="9"/>
  <c r="BK54" i="9"/>
  <c r="BH50" i="9"/>
  <c r="BN59" i="9"/>
  <c r="BL55" i="9"/>
  <c r="BN60" i="9"/>
  <c r="BE44" i="9"/>
  <c r="BG47" i="9"/>
  <c r="BF46" i="9"/>
  <c r="BD42" i="9"/>
  <c r="BB39" i="9"/>
  <c r="AU31" i="9"/>
  <c r="AY34" i="9"/>
  <c r="AQ25" i="9"/>
  <c r="BB40" i="9"/>
  <c r="AV32" i="9"/>
  <c r="AW32" i="9" s="1"/>
  <c r="AS28" i="9"/>
  <c r="AH17" i="9"/>
  <c r="AP24" i="9"/>
  <c r="AM21" i="9"/>
  <c r="AG16" i="9"/>
  <c r="C45" i="9"/>
  <c r="AK19" i="9"/>
  <c r="G51" i="2"/>
  <c r="AI136" i="9"/>
  <c r="AJ136" i="9" s="1"/>
  <c r="AE134" i="9"/>
  <c r="V129" i="9"/>
  <c r="W129" i="9" s="1"/>
  <c r="BT156" i="9"/>
  <c r="AY144" i="9"/>
  <c r="AV143" i="9"/>
  <c r="AW143" i="9" s="1"/>
  <c r="AP140" i="9"/>
  <c r="AN139" i="9"/>
  <c r="AL137" i="9"/>
  <c r="C130" i="9"/>
  <c r="P126" i="9" s="1"/>
  <c r="BL151" i="9"/>
  <c r="AC133" i="9"/>
  <c r="BG149" i="9"/>
  <c r="BC147" i="9"/>
  <c r="Y130" i="9"/>
  <c r="R127" i="9"/>
  <c r="BP154" i="9"/>
  <c r="BN153" i="9"/>
  <c r="L8" i="9"/>
  <c r="N125" i="9"/>
  <c r="AA132" i="9"/>
  <c r="B130" i="9"/>
  <c r="BI150" i="9"/>
  <c r="BJ150" i="9" s="1"/>
  <c r="BE148" i="9"/>
  <c r="AZ145" i="9"/>
  <c r="BV157" i="9"/>
  <c r="BW157" i="9" s="1"/>
  <c r="BM152" i="9"/>
  <c r="AT142" i="9"/>
  <c r="BR155" i="9"/>
  <c r="AR141" i="9"/>
  <c r="AG135" i="9"/>
  <c r="T128" i="9"/>
  <c r="D130" i="9"/>
  <c r="BA146" i="9"/>
  <c r="M161" i="9"/>
  <c r="AL138" i="9"/>
  <c r="Y131" i="9"/>
  <c r="M7" i="9"/>
  <c r="M8" i="9" s="1"/>
  <c r="AE68" i="2"/>
  <c r="AF67" i="2"/>
  <c r="AG68" i="2" s="1"/>
  <c r="Q68" i="2"/>
  <c r="R67" i="2"/>
  <c r="F52" i="2"/>
  <c r="C54" i="2"/>
  <c r="D53" i="2"/>
  <c r="E53" i="2"/>
  <c r="E54" i="2" s="1"/>
  <c r="AW8" i="8"/>
  <c r="AX8" i="8"/>
  <c r="AY8" i="8" s="1"/>
  <c r="AZ8" i="8" s="1"/>
  <c r="BA8" i="8" s="1"/>
  <c r="BB8" i="8" s="1"/>
  <c r="BC8" i="8" s="1"/>
  <c r="BD8" i="8" s="1"/>
  <c r="BE8" i="8" s="1"/>
  <c r="BF8" i="8" s="1"/>
  <c r="BG8" i="8" s="1"/>
  <c r="BH8" i="8" s="1"/>
  <c r="BI8" i="8" s="1"/>
  <c r="Z45" i="1"/>
  <c r="AA44" i="1"/>
  <c r="P45" i="1"/>
  <c r="Q44" i="1"/>
  <c r="F45" i="1"/>
  <c r="G45" i="1" s="1"/>
  <c r="G44" i="1"/>
  <c r="BW74" i="9" l="1"/>
  <c r="S68" i="2"/>
  <c r="AW31" i="9"/>
  <c r="Q5" i="9"/>
  <c r="Q118" i="9"/>
  <c r="BW73" i="9"/>
  <c r="G52" i="2"/>
  <c r="BJ50" i="9"/>
  <c r="BU100" i="9"/>
  <c r="BQ91" i="9"/>
  <c r="B31" i="9"/>
  <c r="BT98" i="9"/>
  <c r="BS95" i="9"/>
  <c r="BN85" i="9"/>
  <c r="BV102" i="9"/>
  <c r="BW102" i="9" s="1"/>
  <c r="BL81" i="9"/>
  <c r="BH75" i="9"/>
  <c r="BF71" i="9"/>
  <c r="BA62" i="9"/>
  <c r="AY57" i="9"/>
  <c r="BK80" i="9"/>
  <c r="AU52" i="9"/>
  <c r="AS48" i="9"/>
  <c r="BC66" i="9"/>
  <c r="BD68" i="9"/>
  <c r="AL35" i="9"/>
  <c r="AR45" i="9"/>
  <c r="AM38" i="9"/>
  <c r="Z22" i="9"/>
  <c r="AF29" i="9"/>
  <c r="AE27" i="9"/>
  <c r="R15" i="9"/>
  <c r="AJ17" i="9"/>
  <c r="AJ132" i="9"/>
  <c r="AW132" i="9" s="1"/>
  <c r="BJ132" i="9" s="1"/>
  <c r="BW132" i="9" s="1"/>
  <c r="BU156" i="9"/>
  <c r="AZ144" i="9"/>
  <c r="AX143" i="9"/>
  <c r="AQ140" i="9"/>
  <c r="AO139" i="9"/>
  <c r="AM137" i="9"/>
  <c r="AR136" i="9"/>
  <c r="AN136" i="9"/>
  <c r="X129" i="9"/>
  <c r="C131" i="9"/>
  <c r="BM151" i="9"/>
  <c r="AQ136" i="9"/>
  <c r="AM136" i="9"/>
  <c r="AK134" i="9"/>
  <c r="AD133" i="9"/>
  <c r="BQ154" i="9"/>
  <c r="BO153" i="9"/>
  <c r="BH149" i="9"/>
  <c r="BD147" i="9"/>
  <c r="Z130" i="9"/>
  <c r="AP136" i="9"/>
  <c r="AL136" i="9"/>
  <c r="AO136" i="9"/>
  <c r="AW136" i="9" s="1"/>
  <c r="BJ136" i="9" s="1"/>
  <c r="BW136" i="9" s="1"/>
  <c r="AK136" i="9"/>
  <c r="AF134" i="9"/>
  <c r="S127" i="9"/>
  <c r="N161" i="9"/>
  <c r="N6" i="9"/>
  <c r="Z131" i="9"/>
  <c r="AM138" i="9"/>
  <c r="B131" i="9"/>
  <c r="BK150" i="9"/>
  <c r="BW150" i="9" s="1"/>
  <c r="BF148" i="9"/>
  <c r="BA145" i="9"/>
  <c r="BJ145" i="9" s="1"/>
  <c r="BW145" i="9" s="1"/>
  <c r="BN152" i="9"/>
  <c r="BW152" i="9" s="1"/>
  <c r="AU142" i="9"/>
  <c r="O125" i="9"/>
  <c r="AB132" i="9"/>
  <c r="BS155" i="9"/>
  <c r="AS141" i="9"/>
  <c r="D131" i="9"/>
  <c r="BB146" i="9"/>
  <c r="AH135" i="9"/>
  <c r="U128" i="9"/>
  <c r="BO152" i="9"/>
  <c r="AV142" i="9"/>
  <c r="AW142" i="9" s="1"/>
  <c r="BJ142" i="9" s="1"/>
  <c r="BW142" i="9" s="1"/>
  <c r="P125" i="9"/>
  <c r="AC132" i="9"/>
  <c r="BB145" i="9"/>
  <c r="B132" i="9"/>
  <c r="BG148" i="9"/>
  <c r="BJ148" i="9" s="1"/>
  <c r="BW148" i="9" s="1"/>
  <c r="BL150" i="9"/>
  <c r="AH67" i="2"/>
  <c r="AE69" i="2"/>
  <c r="AF68" i="2"/>
  <c r="AH68" i="2" s="1"/>
  <c r="T67" i="2"/>
  <c r="R68" i="2"/>
  <c r="T68" i="2" s="1"/>
  <c r="Q69" i="2"/>
  <c r="F53" i="2"/>
  <c r="C55" i="2"/>
  <c r="D54" i="2"/>
  <c r="F54" i="2" s="1"/>
  <c r="BJ8" i="8"/>
  <c r="BK8" i="8"/>
  <c r="BL8" i="8" s="1"/>
  <c r="BM8" i="8" s="1"/>
  <c r="BN8" i="8" s="1"/>
  <c r="BO8" i="8" s="1"/>
  <c r="BP8" i="8" s="1"/>
  <c r="BQ8" i="8" s="1"/>
  <c r="BR8" i="8" s="1"/>
  <c r="BS8" i="8" s="1"/>
  <c r="BT8" i="8" s="1"/>
  <c r="BU8" i="8" s="1"/>
  <c r="BV8" i="8" s="1"/>
  <c r="BW8" i="8" s="1"/>
  <c r="Z46" i="1"/>
  <c r="AA45" i="1"/>
  <c r="P46" i="1"/>
  <c r="Q45" i="1"/>
  <c r="AI67" i="2" l="1"/>
  <c r="BO58" i="9"/>
  <c r="BU70" i="9"/>
  <c r="BT67" i="9"/>
  <c r="BS65" i="9"/>
  <c r="BK49" i="9"/>
  <c r="BG43" i="9"/>
  <c r="BQ61" i="9"/>
  <c r="BM53" i="9"/>
  <c r="BL51" i="9"/>
  <c r="BC37" i="9"/>
  <c r="BE41" i="9"/>
  <c r="AV30" i="9"/>
  <c r="AW30" i="9" s="1"/>
  <c r="AT26" i="9"/>
  <c r="AQ23" i="9"/>
  <c r="AN20" i="9"/>
  <c r="BB36" i="9"/>
  <c r="AZ33" i="9"/>
  <c r="AL18" i="9"/>
  <c r="D47" i="9"/>
  <c r="BR63" i="9"/>
  <c r="U67" i="2"/>
  <c r="U68" i="2" s="1"/>
  <c r="BV72" i="9"/>
  <c r="BW72" i="9" s="1"/>
  <c r="BU69" i="9"/>
  <c r="BP60" i="9"/>
  <c r="BK50" i="9"/>
  <c r="BN56" i="9"/>
  <c r="BM54" i="9"/>
  <c r="BI47" i="9"/>
  <c r="BJ47" i="9" s="1"/>
  <c r="BH46" i="9"/>
  <c r="BF42" i="9"/>
  <c r="BG44" i="9"/>
  <c r="BN55" i="9"/>
  <c r="BA34" i="9"/>
  <c r="BP59" i="9"/>
  <c r="AY32" i="9"/>
  <c r="BD40" i="9"/>
  <c r="AX31" i="9"/>
  <c r="BD39" i="9"/>
  <c r="AM19" i="9"/>
  <c r="AS25" i="9"/>
  <c r="AR24" i="9"/>
  <c r="AI16" i="9"/>
  <c r="AJ16" i="9" s="1"/>
  <c r="AU28" i="9"/>
  <c r="AO21" i="9"/>
  <c r="C47" i="9"/>
  <c r="AK17" i="9"/>
  <c r="G53" i="2"/>
  <c r="G54" i="2" s="1"/>
  <c r="AI68" i="2"/>
  <c r="BV70" i="9"/>
  <c r="BU67" i="9"/>
  <c r="BT65" i="9"/>
  <c r="BR61" i="9"/>
  <c r="BN53" i="9"/>
  <c r="BL49" i="9"/>
  <c r="BH43" i="9"/>
  <c r="BP58" i="9"/>
  <c r="BS63" i="9"/>
  <c r="BM51" i="9"/>
  <c r="BF41" i="9"/>
  <c r="BD37" i="9"/>
  <c r="AX30" i="9"/>
  <c r="BC36" i="9"/>
  <c r="BA33" i="9"/>
  <c r="AM18" i="9"/>
  <c r="D48" i="9"/>
  <c r="AU26" i="9"/>
  <c r="AR23" i="9"/>
  <c r="AO20" i="9"/>
  <c r="BV69" i="9"/>
  <c r="BO56" i="9"/>
  <c r="BN54" i="9"/>
  <c r="BK47" i="9"/>
  <c r="BH44" i="9"/>
  <c r="BQ59" i="9"/>
  <c r="BO55" i="9"/>
  <c r="BE40" i="9"/>
  <c r="BQ60" i="9"/>
  <c r="BL50" i="9"/>
  <c r="BI46" i="9"/>
  <c r="BG42" i="9"/>
  <c r="BE39" i="9"/>
  <c r="AY31" i="9"/>
  <c r="AN19" i="9"/>
  <c r="BB34" i="9"/>
  <c r="AL17" i="9"/>
  <c r="AP21" i="9"/>
  <c r="C48" i="9"/>
  <c r="AV28" i="9"/>
  <c r="AZ32" i="9"/>
  <c r="AT25" i="9"/>
  <c r="AS24" i="9"/>
  <c r="AK16" i="9"/>
  <c r="BU98" i="9"/>
  <c r="BT95" i="9"/>
  <c r="BO85" i="9"/>
  <c r="BM81" i="9"/>
  <c r="B32" i="9"/>
  <c r="BI75" i="9"/>
  <c r="BJ75" i="9" s="1"/>
  <c r="BG71" i="9"/>
  <c r="BL80" i="9"/>
  <c r="BR91" i="9"/>
  <c r="BB62" i="9"/>
  <c r="AZ57" i="9"/>
  <c r="AV52" i="9"/>
  <c r="AW52" i="9" s="1"/>
  <c r="BD66" i="9"/>
  <c r="BV100" i="9"/>
  <c r="BW100" i="9" s="1"/>
  <c r="BE68" i="9"/>
  <c r="AS45" i="9"/>
  <c r="AT48" i="9"/>
  <c r="AN38" i="9"/>
  <c r="AG29" i="9"/>
  <c r="S15" i="9"/>
  <c r="AA22" i="9"/>
  <c r="AM35" i="9"/>
  <c r="AF27" i="9"/>
  <c r="BV98" i="9"/>
  <c r="BU95" i="9"/>
  <c r="BP85" i="9"/>
  <c r="BM80" i="9"/>
  <c r="BN81" i="9"/>
  <c r="BH71" i="9"/>
  <c r="BS91" i="9"/>
  <c r="B33" i="9"/>
  <c r="BK75" i="9"/>
  <c r="BF68" i="9"/>
  <c r="BE66" i="9"/>
  <c r="AX52" i="9"/>
  <c r="BA57" i="9"/>
  <c r="AT45" i="9"/>
  <c r="AU48" i="9"/>
  <c r="BC62" i="9"/>
  <c r="AO38" i="9"/>
  <c r="AN35" i="9"/>
  <c r="AH29" i="9"/>
  <c r="AG27" i="9"/>
  <c r="T15" i="9"/>
  <c r="AB22" i="9"/>
  <c r="S69" i="2"/>
  <c r="T69" i="2" s="1"/>
  <c r="R5" i="9"/>
  <c r="R118" i="9"/>
  <c r="S126" i="9"/>
  <c r="Q126" i="9"/>
  <c r="U126" i="9"/>
  <c r="R126" i="9"/>
  <c r="X126" i="9"/>
  <c r="T126" i="9"/>
  <c r="Y126" i="9"/>
  <c r="V126" i="9"/>
  <c r="P161" i="9"/>
  <c r="P6" i="9"/>
  <c r="P7" i="9" s="1"/>
  <c r="AA131" i="9"/>
  <c r="AN138" i="9"/>
  <c r="C132" i="9"/>
  <c r="BN151" i="9"/>
  <c r="AL134" i="9"/>
  <c r="AE133" i="9"/>
  <c r="BR154" i="9"/>
  <c r="BP153" i="9"/>
  <c r="BI149" i="9"/>
  <c r="BJ149" i="9" s="1"/>
  <c r="BE147" i="9"/>
  <c r="AA130" i="9"/>
  <c r="AG134" i="9"/>
  <c r="AP139" i="9"/>
  <c r="BA144" i="9"/>
  <c r="Y129" i="9"/>
  <c r="BV156" i="9"/>
  <c r="BW156" i="9" s="1"/>
  <c r="AN137" i="9"/>
  <c r="AY143" i="9"/>
  <c r="T127" i="9"/>
  <c r="AR140" i="9"/>
  <c r="AB131" i="9"/>
  <c r="AJ131" i="9" s="1"/>
  <c r="AW131" i="9" s="1"/>
  <c r="BJ131" i="9" s="1"/>
  <c r="BW131" i="9" s="1"/>
  <c r="AO138" i="9"/>
  <c r="AW138" i="9"/>
  <c r="BJ138" i="9" s="1"/>
  <c r="BW138" i="9" s="1"/>
  <c r="W125" i="9"/>
  <c r="O6" i="9"/>
  <c r="O7" i="9" s="1"/>
  <c r="O161" i="9"/>
  <c r="N7" i="9"/>
  <c r="N8" i="9" s="1"/>
  <c r="AV135" i="9"/>
  <c r="AR135" i="9"/>
  <c r="AN135" i="9"/>
  <c r="AI135" i="9"/>
  <c r="AJ135" i="9" s="1"/>
  <c r="AW135" i="9" s="1"/>
  <c r="BJ135" i="9" s="1"/>
  <c r="BW135" i="9" s="1"/>
  <c r="Y128" i="9"/>
  <c r="AC128" i="9"/>
  <c r="D132" i="9"/>
  <c r="BC146" i="9"/>
  <c r="AU135" i="9"/>
  <c r="AQ135" i="9"/>
  <c r="AM135" i="9"/>
  <c r="Z128" i="9"/>
  <c r="AD128" i="9"/>
  <c r="AH128" i="9"/>
  <c r="AT135" i="9"/>
  <c r="AP135" i="9"/>
  <c r="AL135" i="9"/>
  <c r="AA128" i="9"/>
  <c r="AE128" i="9"/>
  <c r="AI128" i="9"/>
  <c r="AT141" i="9"/>
  <c r="AG128" i="9"/>
  <c r="V128" i="9"/>
  <c r="W128" i="9" s="1"/>
  <c r="AJ128" i="9" s="1"/>
  <c r="AW128" i="9" s="1"/>
  <c r="BJ128" i="9" s="1"/>
  <c r="BW128" i="9" s="1"/>
  <c r="AS135" i="9"/>
  <c r="X128" i="9"/>
  <c r="AO135" i="9"/>
  <c r="AB128" i="9"/>
  <c r="BT155" i="9"/>
  <c r="AK135" i="9"/>
  <c r="AF128" i="9"/>
  <c r="AF69" i="2"/>
  <c r="AE70" i="2"/>
  <c r="AG69" i="2"/>
  <c r="AG70" i="2" s="1"/>
  <c r="R69" i="2"/>
  <c r="Q70" i="2"/>
  <c r="C56" i="2"/>
  <c r="D55" i="2"/>
  <c r="E55" i="2"/>
  <c r="Z47" i="1"/>
  <c r="AA46" i="1"/>
  <c r="P47" i="1"/>
  <c r="Q46" i="1"/>
  <c r="S70" i="2" l="1"/>
  <c r="BJ46" i="9"/>
  <c r="BW69" i="9"/>
  <c r="AW28" i="9"/>
  <c r="U69" i="2"/>
  <c r="BP55" i="9"/>
  <c r="BO54" i="9"/>
  <c r="BM50" i="9"/>
  <c r="BR60" i="9"/>
  <c r="BP56" i="9"/>
  <c r="BR59" i="9"/>
  <c r="BL47" i="9"/>
  <c r="BK46" i="9"/>
  <c r="BH42" i="9"/>
  <c r="BF39" i="9"/>
  <c r="AZ31" i="9"/>
  <c r="BI44" i="9"/>
  <c r="BJ44" i="9" s="1"/>
  <c r="BC34" i="9"/>
  <c r="AU25" i="9"/>
  <c r="AM17" i="9"/>
  <c r="BA32" i="9"/>
  <c r="AX28" i="9"/>
  <c r="AT24" i="9"/>
  <c r="AQ21" i="9"/>
  <c r="AL16" i="9"/>
  <c r="C50" i="9"/>
  <c r="BF40" i="9"/>
  <c r="AO19" i="9"/>
  <c r="G55" i="2"/>
  <c r="AH69" i="2"/>
  <c r="T118" i="9"/>
  <c r="T5" i="9"/>
  <c r="BW98" i="9"/>
  <c r="S118" i="9"/>
  <c r="S5" i="9"/>
  <c r="BW70" i="9"/>
  <c r="BD146" i="9"/>
  <c r="BU155" i="9"/>
  <c r="AU141" i="9"/>
  <c r="D133" i="9"/>
  <c r="W127" i="9"/>
  <c r="X6" i="9"/>
  <c r="S6" i="9"/>
  <c r="S161" i="9"/>
  <c r="BS154" i="9"/>
  <c r="BQ153" i="9"/>
  <c r="BF147" i="9"/>
  <c r="AB130" i="9"/>
  <c r="AH134" i="9"/>
  <c r="C133" i="9"/>
  <c r="BK149" i="9"/>
  <c r="BB144" i="9"/>
  <c r="AZ143" i="9"/>
  <c r="AS140" i="9"/>
  <c r="AQ139" i="9"/>
  <c r="AO137" i="9"/>
  <c r="Z129" i="9"/>
  <c r="AA127" i="9"/>
  <c r="V127" i="9"/>
  <c r="BO151" i="9"/>
  <c r="Y127" i="9"/>
  <c r="Y161" i="9" s="1"/>
  <c r="X127" i="9"/>
  <c r="X161" i="9" s="1"/>
  <c r="AM134" i="9"/>
  <c r="AF133" i="9"/>
  <c r="Z127" i="9"/>
  <c r="U127" i="9"/>
  <c r="O8" i="9"/>
  <c r="P8" i="9" s="1"/>
  <c r="V6" i="9"/>
  <c r="V161" i="9"/>
  <c r="R161" i="9"/>
  <c r="R6" i="9"/>
  <c r="R7" i="9" s="1"/>
  <c r="AO6" i="9"/>
  <c r="AO161" i="9"/>
  <c r="AJ125" i="9"/>
  <c r="Y6" i="9"/>
  <c r="U6" i="9"/>
  <c r="U161" i="9"/>
  <c r="T161" i="9"/>
  <c r="T6" i="9"/>
  <c r="T7" i="9" s="1"/>
  <c r="Q6" i="9"/>
  <c r="Q161" i="9"/>
  <c r="W126" i="9"/>
  <c r="AJ126" i="9" s="1"/>
  <c r="AW126" i="9" s="1"/>
  <c r="BJ126" i="9" s="1"/>
  <c r="AE71" i="2"/>
  <c r="AF70" i="2"/>
  <c r="AG71" i="2" s="1"/>
  <c r="Q71" i="2"/>
  <c r="R70" i="2"/>
  <c r="T70" i="2" s="1"/>
  <c r="F55" i="2"/>
  <c r="D56" i="2"/>
  <c r="C57" i="2"/>
  <c r="E56" i="2"/>
  <c r="Z48" i="1"/>
  <c r="AA47" i="1"/>
  <c r="P48" i="1"/>
  <c r="Q47" i="1"/>
  <c r="AI69" i="2" l="1"/>
  <c r="BN76" i="9"/>
  <c r="BT63" i="9"/>
  <c r="BS61" i="9"/>
  <c r="BQ58" i="9"/>
  <c r="BO53" i="9"/>
  <c r="BN51" i="9"/>
  <c r="BI43" i="9"/>
  <c r="BJ43" i="9" s="1"/>
  <c r="BU65" i="9"/>
  <c r="BM49" i="9"/>
  <c r="BV67" i="9"/>
  <c r="BW67" i="9" s="1"/>
  <c r="BG41" i="9"/>
  <c r="BD36" i="9"/>
  <c r="BB33" i="9"/>
  <c r="AV26" i="9"/>
  <c r="AW26" i="9" s="1"/>
  <c r="D50" i="9"/>
  <c r="AP20" i="9"/>
  <c r="AN18" i="9"/>
  <c r="BE37" i="9"/>
  <c r="AY30" i="9"/>
  <c r="AS23" i="9"/>
  <c r="BT91" i="9"/>
  <c r="BO81" i="9"/>
  <c r="BL75" i="9"/>
  <c r="BV95" i="9"/>
  <c r="BW95" i="9" s="1"/>
  <c r="BN80" i="9"/>
  <c r="B34" i="9"/>
  <c r="BG68" i="9"/>
  <c r="BF66" i="9"/>
  <c r="AY52" i="9"/>
  <c r="BB57" i="9"/>
  <c r="AU45" i="9"/>
  <c r="AV48" i="9"/>
  <c r="AW48" i="9" s="1"/>
  <c r="BQ85" i="9"/>
  <c r="BI71" i="9"/>
  <c r="BJ71" i="9" s="1"/>
  <c r="BD62" i="9"/>
  <c r="AP38" i="9"/>
  <c r="AO35" i="9"/>
  <c r="AI29" i="9"/>
  <c r="AJ29" i="9" s="1"/>
  <c r="AH27" i="9"/>
  <c r="AC22" i="9"/>
  <c r="U15" i="9"/>
  <c r="S7" i="9"/>
  <c r="U70" i="2"/>
  <c r="BS60" i="9"/>
  <c r="BQ56" i="9"/>
  <c r="BS59" i="9"/>
  <c r="BG40" i="9"/>
  <c r="BG39" i="9"/>
  <c r="BN50" i="9"/>
  <c r="BM47" i="9"/>
  <c r="BL46" i="9"/>
  <c r="BI42" i="9"/>
  <c r="BJ42" i="9" s="1"/>
  <c r="BD34" i="9"/>
  <c r="BP54" i="9"/>
  <c r="BB32" i="9"/>
  <c r="AY28" i="9"/>
  <c r="BK44" i="9"/>
  <c r="AU24" i="9"/>
  <c r="AR21" i="9"/>
  <c r="AM16" i="9"/>
  <c r="C51" i="9"/>
  <c r="BQ55" i="9"/>
  <c r="BA31" i="9"/>
  <c r="AV25" i="9"/>
  <c r="AW25" i="9" s="1"/>
  <c r="AP19" i="9"/>
  <c r="AN17" i="9"/>
  <c r="C134" i="9"/>
  <c r="AI134" i="9"/>
  <c r="AJ134" i="9" s="1"/>
  <c r="BL149" i="9"/>
  <c r="BC144" i="9"/>
  <c r="BA143" i="9"/>
  <c r="AT140" i="9"/>
  <c r="AR139" i="9"/>
  <c r="AP137" i="9"/>
  <c r="AA129" i="9"/>
  <c r="BP151" i="9"/>
  <c r="AN134" i="9"/>
  <c r="AG133" i="9"/>
  <c r="BR153" i="9"/>
  <c r="BG147" i="9"/>
  <c r="BT154" i="9"/>
  <c r="AC130" i="9"/>
  <c r="W161" i="9"/>
  <c r="AJ127" i="9"/>
  <c r="AW127" i="9" s="1"/>
  <c r="BJ127" i="9" s="1"/>
  <c r="BW127" i="9" s="1"/>
  <c r="D134" i="9"/>
  <c r="BV155" i="9"/>
  <c r="BW155" i="9" s="1"/>
  <c r="AV141" i="9"/>
  <c r="AW141" i="9" s="1"/>
  <c r="BE146" i="9"/>
  <c r="Q7" i="9"/>
  <c r="Q8" i="9" s="1"/>
  <c r="R8" i="9" s="1"/>
  <c r="S8" i="9" s="1"/>
  <c r="T8" i="9" s="1"/>
  <c r="W6" i="9"/>
  <c r="AM161" i="9"/>
  <c r="AM6" i="9"/>
  <c r="BW126" i="9"/>
  <c r="AW125" i="9"/>
  <c r="Z161" i="9"/>
  <c r="Z6" i="9"/>
  <c r="W132" i="9"/>
  <c r="AA161" i="9"/>
  <c r="AA6" i="9"/>
  <c r="AH70" i="2"/>
  <c r="AF71" i="2"/>
  <c r="AG72" i="2" s="1"/>
  <c r="AE72" i="2"/>
  <c r="S71" i="2"/>
  <c r="Q72" i="2"/>
  <c r="R71" i="2"/>
  <c r="F56" i="2"/>
  <c r="E57" i="2"/>
  <c r="D57" i="2"/>
  <c r="C58" i="2"/>
  <c r="Z49" i="1"/>
  <c r="AA48" i="1"/>
  <c r="P49" i="1"/>
  <c r="Q48" i="1"/>
  <c r="BU91" i="9" l="1"/>
  <c r="B35" i="9"/>
  <c r="BO80" i="9"/>
  <c r="BR85" i="9"/>
  <c r="BM75" i="9"/>
  <c r="BE62" i="9"/>
  <c r="BC57" i="9"/>
  <c r="BP81" i="9"/>
  <c r="BK71" i="9"/>
  <c r="BH68" i="9"/>
  <c r="AZ52" i="9"/>
  <c r="AX48" i="9"/>
  <c r="AP35" i="9"/>
  <c r="AV45" i="9"/>
  <c r="AW45" i="9" s="1"/>
  <c r="BG66" i="9"/>
  <c r="AI27" i="9"/>
  <c r="AJ27" i="9" s="1"/>
  <c r="AD22" i="9"/>
  <c r="AK29" i="9"/>
  <c r="V15" i="9"/>
  <c r="AQ38" i="9"/>
  <c r="AH71" i="2"/>
  <c r="S72" i="2"/>
  <c r="U118" i="9"/>
  <c r="U5" i="9"/>
  <c r="U7" i="9" s="1"/>
  <c r="U8" i="9" s="1"/>
  <c r="AI70" i="2"/>
  <c r="BO76" i="9"/>
  <c r="BO51" i="9"/>
  <c r="BV65" i="9"/>
  <c r="BW65" i="9" s="1"/>
  <c r="BN49" i="9"/>
  <c r="BH41" i="9"/>
  <c r="BU63" i="9"/>
  <c r="BT61" i="9"/>
  <c r="BR58" i="9"/>
  <c r="BK43" i="9"/>
  <c r="BE36" i="9"/>
  <c r="BC33" i="9"/>
  <c r="BF37" i="9"/>
  <c r="BP53" i="9"/>
  <c r="AZ30" i="9"/>
  <c r="AT23" i="9"/>
  <c r="AQ20" i="9"/>
  <c r="AX26" i="9"/>
  <c r="AO18" i="9"/>
  <c r="D51" i="9"/>
  <c r="F57" i="2"/>
  <c r="G56" i="2"/>
  <c r="BJ125" i="9"/>
  <c r="BW125" i="9" s="1"/>
  <c r="AP6" i="9"/>
  <c r="AP161" i="9"/>
  <c r="BK147" i="9"/>
  <c r="BM149" i="9"/>
  <c r="BD144" i="9"/>
  <c r="BB143" i="9"/>
  <c r="AU140" i="9"/>
  <c r="AS139" i="9"/>
  <c r="AQ137" i="9"/>
  <c r="AB129" i="9"/>
  <c r="BQ151" i="9"/>
  <c r="AH133" i="9"/>
  <c r="C135" i="9"/>
  <c r="BU154" i="9"/>
  <c r="BS153" i="9"/>
  <c r="BH147" i="9"/>
  <c r="AD130" i="9"/>
  <c r="AK133" i="9"/>
  <c r="AN161" i="9"/>
  <c r="AN6" i="9"/>
  <c r="AW134" i="9"/>
  <c r="BJ134" i="9" s="1"/>
  <c r="BW134" i="9" s="1"/>
  <c r="AX141" i="9"/>
  <c r="BF146" i="9"/>
  <c r="D135" i="9"/>
  <c r="AF72" i="2"/>
  <c r="AG73" i="2" s="1"/>
  <c r="AE73" i="2"/>
  <c r="T71" i="2"/>
  <c r="Q73" i="2"/>
  <c r="R72" i="2"/>
  <c r="S73" i="2" s="1"/>
  <c r="T72" i="2"/>
  <c r="D58" i="2"/>
  <c r="C59" i="2"/>
  <c r="E58" i="2"/>
  <c r="Z50" i="1"/>
  <c r="AA49" i="1"/>
  <c r="P50" i="1"/>
  <c r="Q49" i="1"/>
  <c r="BS55" i="9" l="1"/>
  <c r="BR54" i="9"/>
  <c r="BP50" i="9"/>
  <c r="BU59" i="9"/>
  <c r="BM44" i="9"/>
  <c r="BU60" i="9"/>
  <c r="BS56" i="9"/>
  <c r="BI40" i="9"/>
  <c r="BI39" i="9"/>
  <c r="BN46" i="9"/>
  <c r="BL42" i="9"/>
  <c r="BO47" i="9"/>
  <c r="BC31" i="9"/>
  <c r="BF34" i="9"/>
  <c r="AR19" i="9"/>
  <c r="BD32" i="9"/>
  <c r="AP17" i="9"/>
  <c r="BA28" i="9"/>
  <c r="AO16" i="9"/>
  <c r="AX24" i="9"/>
  <c r="AY25" i="9"/>
  <c r="AT21" i="9"/>
  <c r="C53" i="9"/>
  <c r="G57" i="2"/>
  <c r="V5" i="9"/>
  <c r="V118" i="9"/>
  <c r="W118" i="9" s="1"/>
  <c r="W15" i="9"/>
  <c r="BS85" i="9"/>
  <c r="BQ81" i="9"/>
  <c r="BV91" i="9"/>
  <c r="BW91" i="9" s="1"/>
  <c r="BP80" i="9"/>
  <c r="BL71" i="9"/>
  <c r="BH66" i="9"/>
  <c r="BF62" i="9"/>
  <c r="BI68" i="9"/>
  <c r="BJ68" i="9" s="1"/>
  <c r="BG64" i="9"/>
  <c r="BA52" i="9"/>
  <c r="BD57" i="9"/>
  <c r="AX45" i="9"/>
  <c r="AY48" i="9"/>
  <c r="AR38" i="9"/>
  <c r="AL29" i="9"/>
  <c r="AQ35" i="9"/>
  <c r="X15" i="9"/>
  <c r="B37" i="9"/>
  <c r="AK27" i="9"/>
  <c r="AE22" i="9"/>
  <c r="AI71" i="2"/>
  <c r="BP76" i="9"/>
  <c r="BO49" i="9"/>
  <c r="BV63" i="9"/>
  <c r="BW63" i="9" s="1"/>
  <c r="BU61" i="9"/>
  <c r="BS58" i="9"/>
  <c r="BL43" i="9"/>
  <c r="BQ53" i="9"/>
  <c r="BI41" i="9"/>
  <c r="BJ41" i="9" s="1"/>
  <c r="BG37" i="9"/>
  <c r="BP51" i="9"/>
  <c r="BA30" i="9"/>
  <c r="AY26" i="9"/>
  <c r="AU23" i="9"/>
  <c r="AR20" i="9"/>
  <c r="BF36" i="9"/>
  <c r="AP18" i="9"/>
  <c r="D52" i="9"/>
  <c r="BD33" i="9"/>
  <c r="U71" i="2"/>
  <c r="U72" i="2" s="1"/>
  <c r="BT59" i="9"/>
  <c r="BO50" i="9"/>
  <c r="BN47" i="9"/>
  <c r="BM46" i="9"/>
  <c r="BK42" i="9"/>
  <c r="BR55" i="9"/>
  <c r="BQ54" i="9"/>
  <c r="BL44" i="9"/>
  <c r="BH39" i="9"/>
  <c r="BE34" i="9"/>
  <c r="BC32" i="9"/>
  <c r="BR56" i="9"/>
  <c r="BH40" i="9"/>
  <c r="BB31" i="9"/>
  <c r="AZ28" i="9"/>
  <c r="AX25" i="9"/>
  <c r="BT60" i="9"/>
  <c r="AQ19" i="9"/>
  <c r="AS21" i="9"/>
  <c r="C52" i="9"/>
  <c r="AO17" i="9"/>
  <c r="AV24" i="9"/>
  <c r="AW24" i="9" s="1"/>
  <c r="AN16" i="9"/>
  <c r="AK161" i="9"/>
  <c r="AK6" i="9"/>
  <c r="AB6" i="9"/>
  <c r="AB161" i="9"/>
  <c r="BG146" i="9"/>
  <c r="D136" i="9"/>
  <c r="AY141" i="9"/>
  <c r="AQ6" i="9"/>
  <c r="AQ161" i="9"/>
  <c r="AH161" i="9"/>
  <c r="AH6" i="9"/>
  <c r="BR151" i="9"/>
  <c r="AI133" i="9"/>
  <c r="BV154" i="9"/>
  <c r="BW154" i="9" s="1"/>
  <c r="BT153" i="9"/>
  <c r="BI147" i="9"/>
  <c r="BJ147" i="9" s="1"/>
  <c r="BW147" i="9" s="1"/>
  <c r="AY140" i="9"/>
  <c r="AE130" i="9"/>
  <c r="AX140" i="9"/>
  <c r="AL133" i="9"/>
  <c r="BL147" i="9"/>
  <c r="AR137" i="9"/>
  <c r="BE144" i="9"/>
  <c r="AC129" i="9"/>
  <c r="BN149" i="9"/>
  <c r="BC143" i="9"/>
  <c r="AT139" i="9"/>
  <c r="AV140" i="9"/>
  <c r="AW140" i="9" s="1"/>
  <c r="BJ140" i="9" s="1"/>
  <c r="BW140" i="9" s="1"/>
  <c r="C136" i="9"/>
  <c r="BQ161" i="9"/>
  <c r="BQ6" i="9"/>
  <c r="AF73" i="2"/>
  <c r="AH73" i="2" s="1"/>
  <c r="AG74" i="2"/>
  <c r="AE74" i="2"/>
  <c r="AH72" i="2"/>
  <c r="R73" i="2"/>
  <c r="Q74" i="2"/>
  <c r="S74" i="2"/>
  <c r="T73" i="2"/>
  <c r="E59" i="2"/>
  <c r="F58" i="2"/>
  <c r="D59" i="2"/>
  <c r="C60" i="2"/>
  <c r="Z51" i="1"/>
  <c r="AA50" i="1"/>
  <c r="P51" i="1"/>
  <c r="Q51" i="1" s="1"/>
  <c r="Q50" i="1"/>
  <c r="BJ40" i="9" l="1"/>
  <c r="BJ39" i="9"/>
  <c r="BT85" i="9"/>
  <c r="BR81" i="9"/>
  <c r="BQ80" i="9"/>
  <c r="BM71" i="9"/>
  <c r="BK68" i="9"/>
  <c r="BH64" i="9"/>
  <c r="BB52" i="9"/>
  <c r="BE57" i="9"/>
  <c r="BI66" i="9"/>
  <c r="BJ66" i="9" s="1"/>
  <c r="AY45" i="9"/>
  <c r="AZ48" i="9"/>
  <c r="AS38" i="9"/>
  <c r="AR35" i="9"/>
  <c r="AM29" i="9"/>
  <c r="AL27" i="9"/>
  <c r="Y15" i="9"/>
  <c r="B38" i="9"/>
  <c r="BG62" i="9"/>
  <c r="AF22" i="9"/>
  <c r="W5" i="9"/>
  <c r="W7" i="9" s="1"/>
  <c r="V7" i="9"/>
  <c r="V8" i="9" s="1"/>
  <c r="W8" i="9" s="1"/>
  <c r="BU58" i="9"/>
  <c r="BS53" i="9"/>
  <c r="BR76" i="9"/>
  <c r="BR51" i="9"/>
  <c r="BQ49" i="9"/>
  <c r="BN43" i="9"/>
  <c r="BH36" i="9"/>
  <c r="BF33" i="9"/>
  <c r="BL41" i="9"/>
  <c r="BI37" i="9"/>
  <c r="BC30" i="9"/>
  <c r="BA26" i="9"/>
  <c r="AR18" i="9"/>
  <c r="AX23" i="9"/>
  <c r="D54" i="9"/>
  <c r="AT20" i="9"/>
  <c r="X5" i="9"/>
  <c r="X118" i="9"/>
  <c r="G58" i="2"/>
  <c r="U73" i="2"/>
  <c r="BT55" i="9"/>
  <c r="BS54" i="9"/>
  <c r="BQ50" i="9"/>
  <c r="BV60" i="9"/>
  <c r="BW60" i="9" s="1"/>
  <c r="BT56" i="9"/>
  <c r="BV59" i="9"/>
  <c r="BW59" i="9" s="1"/>
  <c r="BN44" i="9"/>
  <c r="BP47" i="9"/>
  <c r="BO46" i="9"/>
  <c r="BM42" i="9"/>
  <c r="BK40" i="9"/>
  <c r="BK39" i="9"/>
  <c r="BD31" i="9"/>
  <c r="BG34" i="9"/>
  <c r="AZ25" i="9"/>
  <c r="BE32" i="9"/>
  <c r="AQ17" i="9"/>
  <c r="BB28" i="9"/>
  <c r="AY24" i="9"/>
  <c r="AU21" i="9"/>
  <c r="AP16" i="9"/>
  <c r="C54" i="9"/>
  <c r="AS19" i="9"/>
  <c r="AI72" i="2"/>
  <c r="AI73" i="2" s="1"/>
  <c r="BQ76" i="9"/>
  <c r="BV61" i="9"/>
  <c r="BW61" i="9" s="1"/>
  <c r="BT58" i="9"/>
  <c r="BR53" i="9"/>
  <c r="BM43" i="9"/>
  <c r="BP49" i="9"/>
  <c r="BQ51" i="9"/>
  <c r="BK41" i="9"/>
  <c r="BH37" i="9"/>
  <c r="BB30" i="9"/>
  <c r="BG36" i="9"/>
  <c r="AQ18" i="9"/>
  <c r="D53" i="9"/>
  <c r="BE33" i="9"/>
  <c r="AS20" i="9"/>
  <c r="AV23" i="9"/>
  <c r="AW23" i="9" s="1"/>
  <c r="AZ26" i="9"/>
  <c r="W27" i="9"/>
  <c r="AC161" i="9"/>
  <c r="AC6" i="9"/>
  <c r="AL6" i="9"/>
  <c r="AL161" i="9"/>
  <c r="BR161" i="9"/>
  <c r="BR6" i="9"/>
  <c r="BU153" i="9"/>
  <c r="AF130" i="9"/>
  <c r="BO149" i="9"/>
  <c r="BF144" i="9"/>
  <c r="BD143" i="9"/>
  <c r="AU139" i="9"/>
  <c r="AS137" i="9"/>
  <c r="AD129" i="9"/>
  <c r="C137" i="9"/>
  <c r="BS151" i="9"/>
  <c r="AX6" i="9"/>
  <c r="AX161" i="9"/>
  <c r="BP149" i="9"/>
  <c r="BG144" i="9"/>
  <c r="BE143" i="9"/>
  <c r="BJ143" i="9" s="1"/>
  <c r="BW143" i="9" s="1"/>
  <c r="AV139" i="9"/>
  <c r="AT137" i="9"/>
  <c r="AE129" i="9"/>
  <c r="BT151" i="9"/>
  <c r="BV153" i="9"/>
  <c r="C138" i="9"/>
  <c r="AG130" i="9"/>
  <c r="AR161" i="9"/>
  <c r="AR6" i="9"/>
  <c r="BH146" i="9"/>
  <c r="AZ141" i="9"/>
  <c r="D137" i="9"/>
  <c r="AY161" i="9"/>
  <c r="AY6" i="9"/>
  <c r="AJ133" i="9"/>
  <c r="AW133" i="9" s="1"/>
  <c r="BJ133" i="9" s="1"/>
  <c r="BW133" i="9" s="1"/>
  <c r="AI161" i="9"/>
  <c r="AI6" i="9"/>
  <c r="AE75" i="2"/>
  <c r="AF74" i="2"/>
  <c r="AG75" i="2" s="1"/>
  <c r="Q75" i="2"/>
  <c r="R74" i="2"/>
  <c r="S75" i="2" s="1"/>
  <c r="E60" i="2"/>
  <c r="F59" i="2"/>
  <c r="C61" i="2"/>
  <c r="D60" i="2"/>
  <c r="Z52" i="1"/>
  <c r="AA51" i="1"/>
  <c r="BJ37" i="9" l="1"/>
  <c r="BS81" i="9"/>
  <c r="BR80" i="9"/>
  <c r="BN71" i="9"/>
  <c r="BK66" i="9"/>
  <c r="BF57" i="9"/>
  <c r="BU85" i="9"/>
  <c r="AZ45" i="9"/>
  <c r="BA48" i="9"/>
  <c r="BH62" i="9"/>
  <c r="BI64" i="9"/>
  <c r="BJ64" i="9" s="1"/>
  <c r="AT38" i="9"/>
  <c r="BC52" i="9"/>
  <c r="AS35" i="9"/>
  <c r="AN29" i="9"/>
  <c r="BL68" i="9"/>
  <c r="AG22" i="9"/>
  <c r="Z15" i="9"/>
  <c r="AM27" i="9"/>
  <c r="B39" i="9"/>
  <c r="G59" i="2"/>
  <c r="X7" i="9"/>
  <c r="X8" i="9" s="1"/>
  <c r="Y8" i="9" s="1"/>
  <c r="Y118" i="9"/>
  <c r="Y5" i="9"/>
  <c r="Y7" i="9" s="1"/>
  <c r="BA141" i="9"/>
  <c r="BI146" i="9"/>
  <c r="D138" i="9"/>
  <c r="BH6" i="9"/>
  <c r="BH161" i="9"/>
  <c r="BJ144" i="9"/>
  <c r="BW144" i="9" s="1"/>
  <c r="AT6" i="9"/>
  <c r="AT161" i="9"/>
  <c r="AW137" i="9"/>
  <c r="BJ137" i="9" s="1"/>
  <c r="BW137" i="9" s="1"/>
  <c r="BW149" i="9"/>
  <c r="BS161" i="9"/>
  <c r="BS6" i="9"/>
  <c r="AU161" i="9"/>
  <c r="AU6" i="9"/>
  <c r="AF161" i="9"/>
  <c r="AF6" i="9"/>
  <c r="AZ6" i="9"/>
  <c r="AZ161" i="9"/>
  <c r="BT6" i="9"/>
  <c r="BT161" i="9"/>
  <c r="BW151" i="9"/>
  <c r="AD161" i="9"/>
  <c r="AD6" i="9"/>
  <c r="AG6" i="9"/>
  <c r="AG161" i="9"/>
  <c r="AJ130" i="9"/>
  <c r="AW130" i="9" s="1"/>
  <c r="BJ130" i="9" s="1"/>
  <c r="BW130" i="9" s="1"/>
  <c r="AE6" i="9"/>
  <c r="AE161" i="9"/>
  <c r="AJ129" i="9"/>
  <c r="AS161" i="9"/>
  <c r="AW161" i="9" s="1"/>
  <c r="AS6" i="9"/>
  <c r="BV6" i="9"/>
  <c r="BV161" i="9"/>
  <c r="BW153" i="9"/>
  <c r="AV6" i="9"/>
  <c r="AV161" i="9"/>
  <c r="AW139" i="9"/>
  <c r="BJ139" i="9" s="1"/>
  <c r="BW139" i="9" s="1"/>
  <c r="BU161" i="9"/>
  <c r="BU6" i="9"/>
  <c r="AH74" i="2"/>
  <c r="AE76" i="2"/>
  <c r="AF75" i="2"/>
  <c r="AH75" i="2" s="1"/>
  <c r="T74" i="2"/>
  <c r="Q76" i="2"/>
  <c r="R75" i="2"/>
  <c r="T75" i="2" s="1"/>
  <c r="S76" i="2"/>
  <c r="F60" i="2"/>
  <c r="E61" i="2"/>
  <c r="C62" i="2"/>
  <c r="D61" i="2"/>
  <c r="Z53" i="1"/>
  <c r="AA52" i="1"/>
  <c r="BS80" i="9" l="1"/>
  <c r="BT81" i="9"/>
  <c r="BV85" i="9"/>
  <c r="BW85" i="9" s="1"/>
  <c r="BK64" i="9"/>
  <c r="BI62" i="9"/>
  <c r="BJ62" i="9" s="1"/>
  <c r="BB48" i="9"/>
  <c r="BM68" i="9"/>
  <c r="BD52" i="9"/>
  <c r="BL66" i="9"/>
  <c r="AT35" i="9"/>
  <c r="BO71" i="9"/>
  <c r="BA45" i="9"/>
  <c r="BG57" i="9"/>
  <c r="AH22" i="9"/>
  <c r="AN27" i="9"/>
  <c r="AU38" i="9"/>
  <c r="AO29" i="9"/>
  <c r="B40" i="9"/>
  <c r="AA15" i="9"/>
  <c r="BT76" i="9"/>
  <c r="BS49" i="9"/>
  <c r="BU53" i="9"/>
  <c r="BT51" i="9"/>
  <c r="BP43" i="9"/>
  <c r="BL37" i="9"/>
  <c r="BK36" i="9"/>
  <c r="BN41" i="9"/>
  <c r="BE30" i="9"/>
  <c r="BC26" i="9"/>
  <c r="AZ23" i="9"/>
  <c r="AV20" i="9"/>
  <c r="AW20" i="9" s="1"/>
  <c r="BH33" i="9"/>
  <c r="AT18" i="9"/>
  <c r="D56" i="9"/>
  <c r="AI74" i="2"/>
  <c r="AI75" i="2" s="1"/>
  <c r="BS76" i="9"/>
  <c r="BS51" i="9"/>
  <c r="BR49" i="9"/>
  <c r="BM41" i="9"/>
  <c r="BT53" i="9"/>
  <c r="BO43" i="9"/>
  <c r="BI36" i="9"/>
  <c r="BJ36" i="9" s="1"/>
  <c r="BK37" i="9"/>
  <c r="BG33" i="9"/>
  <c r="BV58" i="9"/>
  <c r="BW58" i="9" s="1"/>
  <c r="BD30" i="9"/>
  <c r="BB26" i="9"/>
  <c r="AY23" i="9"/>
  <c r="AU20" i="9"/>
  <c r="D55" i="9"/>
  <c r="AS18" i="9"/>
  <c r="U74" i="2"/>
  <c r="U75" i="2" s="1"/>
  <c r="BU56" i="9"/>
  <c r="BL40" i="9"/>
  <c r="BL39" i="9"/>
  <c r="BU55" i="9"/>
  <c r="BT54" i="9"/>
  <c r="BQ47" i="9"/>
  <c r="BP46" i="9"/>
  <c r="BH34" i="9"/>
  <c r="BR50" i="9"/>
  <c r="BO44" i="9"/>
  <c r="BF32" i="9"/>
  <c r="BC28" i="9"/>
  <c r="AZ24" i="9"/>
  <c r="AV21" i="9"/>
  <c r="AW21" i="9" s="1"/>
  <c r="AQ16" i="9"/>
  <c r="C55" i="9"/>
  <c r="AR17" i="9"/>
  <c r="BA25" i="9"/>
  <c r="BN42" i="9"/>
  <c r="BE31" i="9"/>
  <c r="AT19" i="9"/>
  <c r="BV55" i="9"/>
  <c r="BU54" i="9"/>
  <c r="BR47" i="9"/>
  <c r="BQ46" i="9"/>
  <c r="BO42" i="9"/>
  <c r="BV56" i="9"/>
  <c r="BW56" i="9" s="1"/>
  <c r="BS50" i="9"/>
  <c r="BP44" i="9"/>
  <c r="BM40" i="9"/>
  <c r="BM39" i="9"/>
  <c r="BI34" i="9"/>
  <c r="BG32" i="9"/>
  <c r="BF31" i="9"/>
  <c r="BD28" i="9"/>
  <c r="BB25" i="9"/>
  <c r="AU19" i="9"/>
  <c r="BA24" i="9"/>
  <c r="AR16" i="9"/>
  <c r="AX21" i="9"/>
  <c r="C56" i="9"/>
  <c r="AS17" i="9"/>
  <c r="G60" i="2"/>
  <c r="Z5" i="9"/>
  <c r="Z118" i="9"/>
  <c r="BI6" i="9"/>
  <c r="BI161" i="9"/>
  <c r="BJ146" i="9"/>
  <c r="AW6" i="9"/>
  <c r="AJ161" i="9"/>
  <c r="BK146" i="9"/>
  <c r="BB141" i="9"/>
  <c r="D139" i="9"/>
  <c r="AJ6" i="9"/>
  <c r="BA161" i="9"/>
  <c r="BA6" i="9"/>
  <c r="AW129" i="9"/>
  <c r="AJ139" i="9"/>
  <c r="AG76" i="2"/>
  <c r="AH76" i="2" s="1"/>
  <c r="AF76" i="2"/>
  <c r="AE77" i="2"/>
  <c r="Q77" i="2"/>
  <c r="R76" i="2"/>
  <c r="S77" i="2" s="1"/>
  <c r="E62" i="2"/>
  <c r="F61" i="2"/>
  <c r="D62" i="2"/>
  <c r="C63" i="2"/>
  <c r="Z54" i="1"/>
  <c r="AA53" i="1"/>
  <c r="BW55" i="9" l="1"/>
  <c r="AG77" i="2"/>
  <c r="BJ34" i="9"/>
  <c r="AI76" i="2"/>
  <c r="BU76" i="9"/>
  <c r="BV53" i="9"/>
  <c r="BW53" i="9" s="1"/>
  <c r="BU51" i="9"/>
  <c r="BQ43" i="9"/>
  <c r="BO41" i="9"/>
  <c r="BL36" i="9"/>
  <c r="BF30" i="9"/>
  <c r="BT49" i="9"/>
  <c r="BM37" i="9"/>
  <c r="BI33" i="9"/>
  <c r="BJ33" i="9" s="1"/>
  <c r="AU18" i="9"/>
  <c r="D57" i="9"/>
  <c r="BA23" i="9"/>
  <c r="BD26" i="9"/>
  <c r="AX20" i="9"/>
  <c r="Z7" i="9"/>
  <c r="Z8" i="9" s="1"/>
  <c r="BU81" i="9"/>
  <c r="BP71" i="9"/>
  <c r="BL64" i="9"/>
  <c r="BK62" i="9"/>
  <c r="BN68" i="9"/>
  <c r="BE52" i="9"/>
  <c r="BM66" i="9"/>
  <c r="BH57" i="9"/>
  <c r="BB45" i="9"/>
  <c r="BC48" i="9"/>
  <c r="BT80" i="9"/>
  <c r="AV38" i="9"/>
  <c r="AW38" i="9" s="1"/>
  <c r="AO27" i="9"/>
  <c r="AP29" i="9"/>
  <c r="AU35" i="9"/>
  <c r="AB15" i="9"/>
  <c r="B41" i="9"/>
  <c r="AI22" i="9"/>
  <c r="AJ22" i="9" s="1"/>
  <c r="G61" i="2"/>
  <c r="AA5" i="9"/>
  <c r="AA7" i="9" s="1"/>
  <c r="AA118" i="9"/>
  <c r="BJ129" i="9"/>
  <c r="AW146" i="9"/>
  <c r="BK161" i="9"/>
  <c r="BK6" i="9"/>
  <c r="D140" i="9"/>
  <c r="BC141" i="9"/>
  <c r="BL146" i="9"/>
  <c r="BB161" i="9"/>
  <c r="BB6" i="9"/>
  <c r="AE78" i="2"/>
  <c r="AF77" i="2"/>
  <c r="AG78" i="2" s="1"/>
  <c r="T76" i="2"/>
  <c r="Q78" i="2"/>
  <c r="R77" i="2"/>
  <c r="S78" i="2" s="1"/>
  <c r="F62" i="2"/>
  <c r="C64" i="2"/>
  <c r="D63" i="2"/>
  <c r="E64" i="2" s="1"/>
  <c r="Z55" i="1"/>
  <c r="AA54" i="1"/>
  <c r="BV81" i="9" l="1"/>
  <c r="BW81" i="9" s="1"/>
  <c r="BQ71" i="9"/>
  <c r="BU80" i="9"/>
  <c r="BO68" i="9"/>
  <c r="BF52" i="9"/>
  <c r="BN66" i="9"/>
  <c r="BI57" i="9"/>
  <c r="BJ57" i="9" s="1"/>
  <c r="BM64" i="9"/>
  <c r="BL62" i="9"/>
  <c r="BC45" i="9"/>
  <c r="BD48" i="9"/>
  <c r="AX38" i="9"/>
  <c r="AV35" i="9"/>
  <c r="AW35" i="9" s="1"/>
  <c r="AQ29" i="9"/>
  <c r="AP27" i="9"/>
  <c r="AC15" i="9"/>
  <c r="B42" i="9"/>
  <c r="AK22" i="9"/>
  <c r="G62" i="2"/>
  <c r="AA8" i="9"/>
  <c r="AB118" i="9"/>
  <c r="AB5" i="9"/>
  <c r="AB7" i="9" s="1"/>
  <c r="U76" i="2"/>
  <c r="BV54" i="9"/>
  <c r="BW54" i="9" s="1"/>
  <c r="BT50" i="9"/>
  <c r="BQ44" i="9"/>
  <c r="BN40" i="9"/>
  <c r="BN39" i="9"/>
  <c r="BS47" i="9"/>
  <c r="BP42" i="9"/>
  <c r="BG31" i="9"/>
  <c r="BB24" i="9"/>
  <c r="BE28" i="9"/>
  <c r="BC25" i="9"/>
  <c r="AV19" i="9"/>
  <c r="AW19" i="9" s="1"/>
  <c r="AT17" i="9"/>
  <c r="BR46" i="9"/>
  <c r="BK34" i="9"/>
  <c r="AY21" i="9"/>
  <c r="C57" i="9"/>
  <c r="BH32" i="9"/>
  <c r="AS16" i="9"/>
  <c r="BL6" i="9"/>
  <c r="BL161" i="9"/>
  <c r="BM146" i="9"/>
  <c r="BD141" i="9"/>
  <c r="D141" i="9"/>
  <c r="BC161" i="9"/>
  <c r="BC6" i="9"/>
  <c r="BW129" i="9"/>
  <c r="AH77" i="2"/>
  <c r="AF78" i="2"/>
  <c r="AG79" i="2" s="1"/>
  <c r="AE79" i="2"/>
  <c r="T77" i="2"/>
  <c r="R78" i="2"/>
  <c r="Q79" i="2"/>
  <c r="T78" i="2"/>
  <c r="S79" i="2"/>
  <c r="F63" i="2"/>
  <c r="C65" i="2"/>
  <c r="D64" i="2"/>
  <c r="Z56" i="1"/>
  <c r="AA55" i="1"/>
  <c r="U77" i="2" l="1"/>
  <c r="U78" i="2" s="1"/>
  <c r="BU50" i="9"/>
  <c r="BR44" i="9"/>
  <c r="BT47" i="9"/>
  <c r="BS46" i="9"/>
  <c r="BQ42" i="9"/>
  <c r="BH31" i="9"/>
  <c r="BL34" i="9"/>
  <c r="BD25" i="9"/>
  <c r="AU17" i="9"/>
  <c r="BO39" i="9"/>
  <c r="BI32" i="9"/>
  <c r="BJ32" i="9" s="1"/>
  <c r="BO40" i="9"/>
  <c r="AZ21" i="9"/>
  <c r="AT16" i="9"/>
  <c r="C58" i="9"/>
  <c r="BC24" i="9"/>
  <c r="AX19" i="9"/>
  <c r="BF28" i="9"/>
  <c r="BP40" i="9"/>
  <c r="BP39" i="9"/>
  <c r="BV50" i="9"/>
  <c r="BW50" i="9" s="1"/>
  <c r="BU47" i="9"/>
  <c r="BT46" i="9"/>
  <c r="BS44" i="9"/>
  <c r="BR42" i="9"/>
  <c r="BM34" i="9"/>
  <c r="BK32" i="9"/>
  <c r="BG28" i="9"/>
  <c r="BA21" i="9"/>
  <c r="AU16" i="9"/>
  <c r="C59" i="9"/>
  <c r="BI31" i="9"/>
  <c r="BD24" i="9"/>
  <c r="BE25" i="9"/>
  <c r="AY19" i="9"/>
  <c r="AV17" i="9"/>
  <c r="AW17" i="9" s="1"/>
  <c r="AH78" i="2"/>
  <c r="AI77" i="2"/>
  <c r="BV76" i="9"/>
  <c r="BW76" i="9" s="1"/>
  <c r="BV51" i="9"/>
  <c r="BW51" i="9" s="1"/>
  <c r="BU49" i="9"/>
  <c r="BR43" i="9"/>
  <c r="BP41" i="9"/>
  <c r="BN37" i="9"/>
  <c r="BK33" i="9"/>
  <c r="D58" i="9"/>
  <c r="AY20" i="9"/>
  <c r="BE26" i="9"/>
  <c r="BG30" i="9"/>
  <c r="AV18" i="9"/>
  <c r="AW18" i="9" s="1"/>
  <c r="BM36" i="9"/>
  <c r="BB23" i="9"/>
  <c r="AB8" i="9"/>
  <c r="AC5" i="9"/>
  <c r="AC7" i="9" s="1"/>
  <c r="AC118" i="9"/>
  <c r="BV80" i="9"/>
  <c r="BW80" i="9" s="1"/>
  <c r="BR71" i="9"/>
  <c r="BP68" i="9"/>
  <c r="BO66" i="9"/>
  <c r="BN64" i="9"/>
  <c r="BM62" i="9"/>
  <c r="BD45" i="9"/>
  <c r="BG52" i="9"/>
  <c r="BE48" i="9"/>
  <c r="BK57" i="9"/>
  <c r="AY38" i="9"/>
  <c r="AX35" i="9"/>
  <c r="AR29" i="9"/>
  <c r="AL22" i="9"/>
  <c r="AQ27" i="9"/>
  <c r="B43" i="9"/>
  <c r="AD15" i="9"/>
  <c r="G63" i="2"/>
  <c r="BM6" i="9"/>
  <c r="BM161" i="9"/>
  <c r="BN146" i="9"/>
  <c r="BE141" i="9"/>
  <c r="D142" i="9"/>
  <c r="BD161" i="9"/>
  <c r="BD6" i="9"/>
  <c r="AF79" i="2"/>
  <c r="AG80" i="2" s="1"/>
  <c r="AE80" i="2"/>
  <c r="Q80" i="2"/>
  <c r="R79" i="2"/>
  <c r="S80" i="2" s="1"/>
  <c r="T79" i="2"/>
  <c r="F64" i="2"/>
  <c r="D65" i="2"/>
  <c r="C66" i="2"/>
  <c r="E65" i="2"/>
  <c r="Z57" i="1"/>
  <c r="AA57" i="1" s="1"/>
  <c r="AA56" i="1"/>
  <c r="AC8" i="9" l="1"/>
  <c r="BJ31" i="9"/>
  <c r="AD5" i="9"/>
  <c r="AD7" i="9" s="1"/>
  <c r="AD8" i="9" s="1"/>
  <c r="AD118" i="9"/>
  <c r="BO64" i="9"/>
  <c r="BN62" i="9"/>
  <c r="BL57" i="9"/>
  <c r="BH52" i="9"/>
  <c r="BF48" i="9"/>
  <c r="BQ68" i="9"/>
  <c r="BP66" i="9"/>
  <c r="BS71" i="9"/>
  <c r="BE45" i="9"/>
  <c r="AY35" i="9"/>
  <c r="AM22" i="9"/>
  <c r="AZ38" i="9"/>
  <c r="AS29" i="9"/>
  <c r="AE15" i="9"/>
  <c r="AR27" i="9"/>
  <c r="B44" i="9"/>
  <c r="AH79" i="2"/>
  <c r="G64" i="2"/>
  <c r="U79" i="2"/>
  <c r="BV47" i="9"/>
  <c r="BW47" i="9" s="1"/>
  <c r="BU46" i="9"/>
  <c r="BS42" i="9"/>
  <c r="BT44" i="9"/>
  <c r="BN34" i="9"/>
  <c r="BL32" i="9"/>
  <c r="BQ40" i="9"/>
  <c r="BQ39" i="9"/>
  <c r="BK31" i="9"/>
  <c r="BE24" i="9"/>
  <c r="BH28" i="9"/>
  <c r="AZ19" i="9"/>
  <c r="BB21" i="9"/>
  <c r="C60" i="9"/>
  <c r="AX17" i="9"/>
  <c r="AX16" i="9"/>
  <c r="AV16" i="9"/>
  <c r="AW16" i="9" s="1"/>
  <c r="BF25" i="9"/>
  <c r="AI78" i="2"/>
  <c r="BV49" i="9"/>
  <c r="BW49" i="9" s="1"/>
  <c r="BQ41" i="9"/>
  <c r="BS43" i="9"/>
  <c r="BO37" i="9"/>
  <c r="BL33" i="9"/>
  <c r="BN36" i="9"/>
  <c r="BH30" i="9"/>
  <c r="BF26" i="9"/>
  <c r="BC23" i="9"/>
  <c r="AZ20" i="9"/>
  <c r="D59" i="9"/>
  <c r="BO146" i="9"/>
  <c r="BF141" i="9"/>
  <c r="D143" i="9"/>
  <c r="BE6" i="9"/>
  <c r="BE161" i="9"/>
  <c r="D144" i="9"/>
  <c r="BG141" i="9"/>
  <c r="BP146" i="9"/>
  <c r="BN6" i="9"/>
  <c r="BN161" i="9"/>
  <c r="AE81" i="2"/>
  <c r="AF80" i="2"/>
  <c r="AH80" i="2" s="1"/>
  <c r="R80" i="2"/>
  <c r="T80" i="2" s="1"/>
  <c r="Q81" i="2"/>
  <c r="F65" i="2"/>
  <c r="E66" i="2"/>
  <c r="D66" i="2"/>
  <c r="E67" i="2" s="1"/>
  <c r="C67" i="2"/>
  <c r="G65" i="2" l="1"/>
  <c r="AE5" i="9"/>
  <c r="AE7" i="9" s="1"/>
  <c r="AE118" i="9"/>
  <c r="AE8" i="9"/>
  <c r="U80" i="2"/>
  <c r="BU44" i="9"/>
  <c r="BR40" i="9"/>
  <c r="BR39" i="9"/>
  <c r="BT42" i="9"/>
  <c r="BV46" i="9"/>
  <c r="BW46" i="9" s="1"/>
  <c r="BL31" i="9"/>
  <c r="BF24" i="9"/>
  <c r="BA19" i="9"/>
  <c r="BO34" i="9"/>
  <c r="BM32" i="9"/>
  <c r="BI28" i="9"/>
  <c r="BJ28" i="9" s="1"/>
  <c r="BG25" i="9"/>
  <c r="AY17" i="9"/>
  <c r="BC21" i="9"/>
  <c r="C61" i="9"/>
  <c r="BU43" i="9"/>
  <c r="BS41" i="9"/>
  <c r="BP36" i="9"/>
  <c r="BK30" i="9"/>
  <c r="BH26" i="9"/>
  <c r="D61" i="9"/>
  <c r="BN33" i="9"/>
  <c r="BB20" i="9"/>
  <c r="BQ37" i="9"/>
  <c r="BE23" i="9"/>
  <c r="AI79" i="2"/>
  <c r="AI80" i="2" s="1"/>
  <c r="BT43" i="9"/>
  <c r="BR41" i="9"/>
  <c r="BP37" i="9"/>
  <c r="BO36" i="9"/>
  <c r="BI30" i="9"/>
  <c r="BJ30" i="9" s="1"/>
  <c r="BG26" i="9"/>
  <c r="BD23" i="9"/>
  <c r="BA20" i="9"/>
  <c r="D60" i="9"/>
  <c r="BM33" i="9"/>
  <c r="BT71" i="9"/>
  <c r="BP64" i="9"/>
  <c r="BO62" i="9"/>
  <c r="BM57" i="9"/>
  <c r="BI52" i="9"/>
  <c r="BJ52" i="9" s="1"/>
  <c r="BR68" i="9"/>
  <c r="BQ66" i="9"/>
  <c r="BF45" i="9"/>
  <c r="BA38" i="9"/>
  <c r="BG48" i="9"/>
  <c r="AT29" i="9"/>
  <c r="AZ35" i="9"/>
  <c r="AS27" i="9"/>
  <c r="AF15" i="9"/>
  <c r="B45" i="9"/>
  <c r="AN22" i="9"/>
  <c r="BP161" i="9"/>
  <c r="BP6" i="9"/>
  <c r="BG161" i="9"/>
  <c r="BG6" i="9"/>
  <c r="BJ141" i="9"/>
  <c r="BF161" i="9"/>
  <c r="BF6" i="9"/>
  <c r="BO6" i="9"/>
  <c r="BO161" i="9"/>
  <c r="BW161" i="9" s="1"/>
  <c r="BW146" i="9"/>
  <c r="AE82" i="2"/>
  <c r="AF81" i="2"/>
  <c r="AG82" i="2" s="1"/>
  <c r="Q82" i="2"/>
  <c r="R81" i="2"/>
  <c r="S82" i="2" s="1"/>
  <c r="F66" i="2"/>
  <c r="D67" i="2"/>
  <c r="E68" i="2" s="1"/>
  <c r="C68" i="2"/>
  <c r="AF5" i="9" l="1"/>
  <c r="AF7" i="9" s="1"/>
  <c r="AF118" i="9"/>
  <c r="AF8" i="9"/>
  <c r="G66" i="2"/>
  <c r="BU71" i="9"/>
  <c r="BS68" i="9"/>
  <c r="BR66" i="9"/>
  <c r="BK52" i="9"/>
  <c r="BN57" i="9"/>
  <c r="BG45" i="9"/>
  <c r="BH48" i="9"/>
  <c r="BP62" i="9"/>
  <c r="BB38" i="9"/>
  <c r="BQ64" i="9"/>
  <c r="BA35" i="9"/>
  <c r="AU29" i="9"/>
  <c r="AT27" i="9"/>
  <c r="AG15" i="9"/>
  <c r="B46" i="9"/>
  <c r="AO22" i="9"/>
  <c r="BW141" i="9"/>
  <c r="BW160" i="9" s="1"/>
  <c r="BJ153" i="9"/>
  <c r="BJ6" i="9"/>
  <c r="BW6" i="9"/>
  <c r="BJ161" i="9"/>
  <c r="AH81" i="2"/>
  <c r="AE83" i="2"/>
  <c r="AF82" i="2"/>
  <c r="AH82" i="2" s="1"/>
  <c r="T81" i="2"/>
  <c r="Q83" i="2"/>
  <c r="R82" i="2"/>
  <c r="T82" i="2" s="1"/>
  <c r="F67" i="2"/>
  <c r="D68" i="2"/>
  <c r="C69" i="2"/>
  <c r="U81" i="2" l="1"/>
  <c r="BU42" i="9"/>
  <c r="BV44" i="9"/>
  <c r="BW44" i="9" s="1"/>
  <c r="BS39" i="9"/>
  <c r="BM31" i="9"/>
  <c r="BP34" i="9"/>
  <c r="BH25" i="9"/>
  <c r="BS40" i="9"/>
  <c r="BN32" i="9"/>
  <c r="AZ17" i="9"/>
  <c r="BK28" i="9"/>
  <c r="BD21" i="9"/>
  <c r="AY16" i="9"/>
  <c r="C63" i="9"/>
  <c r="BB19" i="9"/>
  <c r="BG24" i="9"/>
  <c r="S83" i="2"/>
  <c r="AG83" i="2"/>
  <c r="G67" i="2"/>
  <c r="U82" i="2"/>
  <c r="BT40" i="9"/>
  <c r="BT39" i="9"/>
  <c r="BQ34" i="9"/>
  <c r="BO32" i="9"/>
  <c r="BL28" i="9"/>
  <c r="BI25" i="9"/>
  <c r="BE21" i="9"/>
  <c r="AZ16" i="9"/>
  <c r="C64" i="9"/>
  <c r="BV42" i="9"/>
  <c r="BW42" i="9" s="1"/>
  <c r="BA17" i="9"/>
  <c r="BH24" i="9"/>
  <c r="BN31" i="9"/>
  <c r="BC19" i="9"/>
  <c r="BU41" i="9"/>
  <c r="BS37" i="9"/>
  <c r="BP33" i="9"/>
  <c r="BR36" i="9"/>
  <c r="BM30" i="9"/>
  <c r="BG23" i="9"/>
  <c r="BD20" i="9"/>
  <c r="AY18" i="9"/>
  <c r="D64" i="9"/>
  <c r="BK26" i="9"/>
  <c r="AG118" i="9"/>
  <c r="AG5" i="9"/>
  <c r="AG7" i="9" s="1"/>
  <c r="AG8" i="9"/>
  <c r="BV71" i="9"/>
  <c r="BW71" i="9" s="1"/>
  <c r="BS66" i="9"/>
  <c r="BL52" i="9"/>
  <c r="BT68" i="9"/>
  <c r="BO57" i="9"/>
  <c r="BH45" i="9"/>
  <c r="BI48" i="9"/>
  <c r="BJ48" i="9" s="1"/>
  <c r="BR64" i="9"/>
  <c r="BQ62" i="9"/>
  <c r="BC38" i="9"/>
  <c r="BB35" i="9"/>
  <c r="AV29" i="9"/>
  <c r="AW29" i="9" s="1"/>
  <c r="AU27" i="9"/>
  <c r="AP22" i="9"/>
  <c r="AH15" i="9"/>
  <c r="B47" i="9"/>
  <c r="AI81" i="2"/>
  <c r="AI82" i="2" s="1"/>
  <c r="BV43" i="9"/>
  <c r="BW43" i="9" s="1"/>
  <c r="BR37" i="9"/>
  <c r="BO33" i="9"/>
  <c r="BQ36" i="9"/>
  <c r="BT41" i="9"/>
  <c r="BL30" i="9"/>
  <c r="BI26" i="9"/>
  <c r="BJ26" i="9" s="1"/>
  <c r="BF23" i="9"/>
  <c r="AX18" i="9"/>
  <c r="BC20" i="9"/>
  <c r="D63" i="9"/>
  <c r="AF83" i="2"/>
  <c r="AG84" i="2"/>
  <c r="AE84" i="2"/>
  <c r="AH83" i="2"/>
  <c r="Q84" i="2"/>
  <c r="R83" i="2"/>
  <c r="S84" i="2" s="1"/>
  <c r="F68" i="2"/>
  <c r="C70" i="2"/>
  <c r="D69" i="2"/>
  <c r="E69" i="2"/>
  <c r="BJ25" i="9" l="1"/>
  <c r="AI83" i="2"/>
  <c r="BT37" i="9"/>
  <c r="BS36" i="9"/>
  <c r="BV41" i="9"/>
  <c r="BW41" i="9" s="1"/>
  <c r="BN30" i="9"/>
  <c r="BL26" i="9"/>
  <c r="BH23" i="9"/>
  <c r="BE20" i="9"/>
  <c r="AZ18" i="9"/>
  <c r="BQ33" i="9"/>
  <c r="D65" i="9"/>
  <c r="BU68" i="9"/>
  <c r="BS64" i="9"/>
  <c r="BR62" i="9"/>
  <c r="BP57" i="9"/>
  <c r="BM52" i="9"/>
  <c r="BC35" i="9"/>
  <c r="BK48" i="9"/>
  <c r="AQ22" i="9"/>
  <c r="BT66" i="9"/>
  <c r="BI45" i="9"/>
  <c r="BJ45" i="9" s="1"/>
  <c r="BD38" i="9"/>
  <c r="AX29" i="9"/>
  <c r="B48" i="9"/>
  <c r="AI15" i="9"/>
  <c r="AV27" i="9"/>
  <c r="AW27" i="9" s="1"/>
  <c r="AH5" i="9"/>
  <c r="AH7" i="9" s="1"/>
  <c r="AH8" i="9" s="1"/>
  <c r="AH118" i="9"/>
  <c r="G68" i="2"/>
  <c r="AE85" i="2"/>
  <c r="AF84" i="2"/>
  <c r="AG85" i="2" s="1"/>
  <c r="T83" i="2"/>
  <c r="Q85" i="2"/>
  <c r="R84" i="2"/>
  <c r="S85" i="2" s="1"/>
  <c r="F69" i="2"/>
  <c r="C71" i="2"/>
  <c r="D70" i="2"/>
  <c r="E70" i="2"/>
  <c r="U83" i="2" l="1"/>
  <c r="BU39" i="9"/>
  <c r="BR34" i="9"/>
  <c r="BP32" i="9"/>
  <c r="BU40" i="9"/>
  <c r="BO31" i="9"/>
  <c r="BM28" i="9"/>
  <c r="BI24" i="9"/>
  <c r="BJ24" i="9" s="1"/>
  <c r="BD19" i="9"/>
  <c r="BA16" i="9"/>
  <c r="BK25" i="9"/>
  <c r="BF21" i="9"/>
  <c r="C65" i="9"/>
  <c r="BB17" i="9"/>
  <c r="G69" i="2"/>
  <c r="BN75" i="9"/>
  <c r="BV68" i="9"/>
  <c r="BW68" i="9" s="1"/>
  <c r="BU66" i="9"/>
  <c r="BS62" i="9"/>
  <c r="BT64" i="9"/>
  <c r="BQ57" i="9"/>
  <c r="BN52" i="9"/>
  <c r="BK45" i="9"/>
  <c r="BE38" i="9"/>
  <c r="BD35" i="9"/>
  <c r="AY29" i="9"/>
  <c r="AX27" i="9"/>
  <c r="AK15" i="9"/>
  <c r="B50" i="9"/>
  <c r="AR22" i="9"/>
  <c r="BL48" i="9"/>
  <c r="AI118" i="9"/>
  <c r="AJ118" i="9" s="1"/>
  <c r="AI5" i="9"/>
  <c r="AJ15" i="9"/>
  <c r="AJ45" i="9" s="1"/>
  <c r="AH84" i="2"/>
  <c r="AF85" i="2"/>
  <c r="AH85" i="2" s="1"/>
  <c r="AG86" i="2"/>
  <c r="AE86" i="2"/>
  <c r="T84" i="2"/>
  <c r="R85" i="2"/>
  <c r="T85" i="2" s="1"/>
  <c r="Q86" i="2"/>
  <c r="S86" i="2"/>
  <c r="F70" i="2"/>
  <c r="D71" i="2"/>
  <c r="C72" i="2"/>
  <c r="E71" i="2"/>
  <c r="BQ31" i="9" l="1"/>
  <c r="BT34" i="9"/>
  <c r="BM25" i="9"/>
  <c r="BL24" i="9"/>
  <c r="BD17" i="9"/>
  <c r="BR32" i="9"/>
  <c r="BH21" i="9"/>
  <c r="BC16" i="9"/>
  <c r="C67" i="9"/>
  <c r="BO28" i="9"/>
  <c r="BF19" i="9"/>
  <c r="G70" i="2"/>
  <c r="BO75" i="9"/>
  <c r="BU64" i="9"/>
  <c r="BR57" i="9"/>
  <c r="BO52" i="9"/>
  <c r="BV66" i="9"/>
  <c r="BW66" i="9" s="1"/>
  <c r="BL45" i="9"/>
  <c r="BM48" i="9"/>
  <c r="BT62" i="9"/>
  <c r="BF38" i="9"/>
  <c r="BE35" i="9"/>
  <c r="AZ29" i="9"/>
  <c r="AY27" i="9"/>
  <c r="AL15" i="9"/>
  <c r="B51" i="9"/>
  <c r="AS22" i="9"/>
  <c r="BV37" i="9"/>
  <c r="BS33" i="9"/>
  <c r="BN26" i="9"/>
  <c r="BU36" i="9"/>
  <c r="BP30" i="9"/>
  <c r="D67" i="9"/>
  <c r="BG20" i="9"/>
  <c r="BK23" i="9"/>
  <c r="BB18" i="9"/>
  <c r="AI7" i="9"/>
  <c r="AI8" i="9" s="1"/>
  <c r="AJ8" i="9" s="1"/>
  <c r="AJ5" i="9"/>
  <c r="AJ7" i="9" s="1"/>
  <c r="AI84" i="2"/>
  <c r="AI85" i="2" s="1"/>
  <c r="BT36" i="9"/>
  <c r="BO30" i="9"/>
  <c r="BR33" i="9"/>
  <c r="D66" i="9"/>
  <c r="BM26" i="9"/>
  <c r="BI23" i="9"/>
  <c r="BJ23" i="9" s="1"/>
  <c r="BA18" i="9"/>
  <c r="BU37" i="9"/>
  <c r="BF20" i="9"/>
  <c r="U84" i="2"/>
  <c r="U85" i="2" s="1"/>
  <c r="BV40" i="9"/>
  <c r="BW40" i="9" s="1"/>
  <c r="BV39" i="9"/>
  <c r="BW39" i="9" s="1"/>
  <c r="BP31" i="9"/>
  <c r="BK24" i="9"/>
  <c r="BN28" i="9"/>
  <c r="BE19" i="9"/>
  <c r="BS34" i="9"/>
  <c r="BC17" i="9"/>
  <c r="BQ32" i="9"/>
  <c r="BG21" i="9"/>
  <c r="C66" i="9"/>
  <c r="BL25" i="9"/>
  <c r="BB16" i="9"/>
  <c r="AK5" i="9"/>
  <c r="AK118" i="9"/>
  <c r="AF86" i="2"/>
  <c r="AG87" i="2" s="1"/>
  <c r="AE87" i="2"/>
  <c r="R86" i="2"/>
  <c r="S87" i="2" s="1"/>
  <c r="T86" i="2"/>
  <c r="Q87" i="2"/>
  <c r="F71" i="2"/>
  <c r="E72" i="2"/>
  <c r="D72" i="2"/>
  <c r="C73" i="2"/>
  <c r="AH86" i="2" l="1"/>
  <c r="U86" i="2"/>
  <c r="BU34" i="9"/>
  <c r="BS32" i="9"/>
  <c r="BP28" i="9"/>
  <c r="BI21" i="9"/>
  <c r="BJ21" i="9" s="1"/>
  <c r="BD16" i="9"/>
  <c r="C68" i="9"/>
  <c r="BR31" i="9"/>
  <c r="BN25" i="9"/>
  <c r="BM24" i="9"/>
  <c r="BG19" i="9"/>
  <c r="BE17" i="9"/>
  <c r="G71" i="2"/>
  <c r="AK7" i="9"/>
  <c r="AK8" i="9" s="1"/>
  <c r="BP75" i="9"/>
  <c r="BS57" i="9"/>
  <c r="BP52" i="9"/>
  <c r="BM45" i="9"/>
  <c r="BN48" i="9"/>
  <c r="BU62" i="9"/>
  <c r="BG38" i="9"/>
  <c r="BV64" i="9"/>
  <c r="BW64" i="9" s="1"/>
  <c r="BF35" i="9"/>
  <c r="BA29" i="9"/>
  <c r="AT22" i="9"/>
  <c r="B52" i="9"/>
  <c r="AZ27" i="9"/>
  <c r="AM15" i="9"/>
  <c r="BW37" i="9"/>
  <c r="AL118" i="9"/>
  <c r="AL5" i="9"/>
  <c r="AL7" i="9" s="1"/>
  <c r="AE88" i="2"/>
  <c r="AF87" i="2"/>
  <c r="AH87" i="2" s="1"/>
  <c r="R87" i="2"/>
  <c r="T87" i="2" s="1"/>
  <c r="Q88" i="2"/>
  <c r="S88" i="2"/>
  <c r="F72" i="2"/>
  <c r="D73" i="2"/>
  <c r="C74" i="2"/>
  <c r="E73" i="2"/>
  <c r="AL8" i="9" l="1"/>
  <c r="AM5" i="9"/>
  <c r="AM7" i="9" s="1"/>
  <c r="AM118" i="9"/>
  <c r="G72" i="2"/>
  <c r="U87" i="2"/>
  <c r="BV34" i="9"/>
  <c r="BW34" i="9" s="1"/>
  <c r="BT32" i="9"/>
  <c r="BS31" i="9"/>
  <c r="BO25" i="9"/>
  <c r="BQ28" i="9"/>
  <c r="BH19" i="9"/>
  <c r="BK21" i="9"/>
  <c r="C69" i="9"/>
  <c r="BF17" i="9"/>
  <c r="BE16" i="9"/>
  <c r="BN24" i="9"/>
  <c r="BV62" i="9"/>
  <c r="BW62" i="9" s="1"/>
  <c r="BO48" i="9"/>
  <c r="BG35" i="9"/>
  <c r="BT57" i="9"/>
  <c r="BN45" i="9"/>
  <c r="AU22" i="9"/>
  <c r="BQ75" i="9"/>
  <c r="BQ52" i="9"/>
  <c r="BA27" i="9"/>
  <c r="BH38" i="9"/>
  <c r="BB29" i="9"/>
  <c r="AN15" i="9"/>
  <c r="B53" i="9"/>
  <c r="BU33" i="9"/>
  <c r="BR30" i="9"/>
  <c r="BP26" i="9"/>
  <c r="BM23" i="9"/>
  <c r="BI20" i="9"/>
  <c r="BD18" i="9"/>
  <c r="D69" i="9"/>
  <c r="AM8" i="9"/>
  <c r="AI86" i="2"/>
  <c r="AI87" i="2" s="1"/>
  <c r="BT33" i="9"/>
  <c r="BV36" i="9"/>
  <c r="BW36" i="9" s="1"/>
  <c r="BQ30" i="9"/>
  <c r="BL23" i="9"/>
  <c r="BH20" i="9"/>
  <c r="BC18" i="9"/>
  <c r="BO26" i="9"/>
  <c r="D68" i="9"/>
  <c r="AG88" i="2"/>
  <c r="AE89" i="2"/>
  <c r="AF88" i="2"/>
  <c r="Q89" i="2"/>
  <c r="R88" i="2"/>
  <c r="S89" i="2" s="1"/>
  <c r="T88" i="2"/>
  <c r="F73" i="2"/>
  <c r="E74" i="2"/>
  <c r="D74" i="2"/>
  <c r="C75" i="2"/>
  <c r="U88" i="2" l="1"/>
  <c r="BT31" i="9"/>
  <c r="BO24" i="9"/>
  <c r="BI19" i="9"/>
  <c r="BJ19" i="9" s="1"/>
  <c r="BU32" i="9"/>
  <c r="BR28" i="9"/>
  <c r="BG17" i="9"/>
  <c r="BP25" i="9"/>
  <c r="BF16" i="9"/>
  <c r="BL21" i="9"/>
  <c r="C70" i="9"/>
  <c r="BR75" i="9"/>
  <c r="BU57" i="9"/>
  <c r="BR52" i="9"/>
  <c r="BO45" i="9"/>
  <c r="BP48" i="9"/>
  <c r="BI38" i="9"/>
  <c r="BJ38" i="9" s="1"/>
  <c r="BC29" i="9"/>
  <c r="BB27" i="9"/>
  <c r="AO15" i="9"/>
  <c r="B54" i="9"/>
  <c r="BH35" i="9"/>
  <c r="AV22" i="9"/>
  <c r="AW22" i="9" s="1"/>
  <c r="AG89" i="2"/>
  <c r="BJ20" i="9"/>
  <c r="AN118" i="9"/>
  <c r="AN5" i="9"/>
  <c r="G73" i="2"/>
  <c r="AH88" i="2"/>
  <c r="AE90" i="2"/>
  <c r="AF89" i="2"/>
  <c r="Q90" i="2"/>
  <c r="R89" i="2"/>
  <c r="T89" i="2" s="1"/>
  <c r="S90" i="2"/>
  <c r="F74" i="2"/>
  <c r="D75" i="2"/>
  <c r="C76" i="2"/>
  <c r="E75" i="2"/>
  <c r="AG90" i="2" l="1"/>
  <c r="U89" i="2"/>
  <c r="BU31" i="9"/>
  <c r="BQ25" i="9"/>
  <c r="BV32" i="9"/>
  <c r="BW32" i="9" s="1"/>
  <c r="BS28" i="9"/>
  <c r="BH17" i="9"/>
  <c r="BP24" i="9"/>
  <c r="BM21" i="9"/>
  <c r="BG16" i="9"/>
  <c r="C71" i="9"/>
  <c r="BK19" i="9"/>
  <c r="AO118" i="9"/>
  <c r="AO5" i="9"/>
  <c r="AO7" i="9" s="1"/>
  <c r="AI88" i="2"/>
  <c r="BS30" i="9"/>
  <c r="D70" i="9"/>
  <c r="BK20" i="9"/>
  <c r="BQ26" i="9"/>
  <c r="BV33" i="9"/>
  <c r="BW33" i="9" s="1"/>
  <c r="BN23" i="9"/>
  <c r="BE18" i="9"/>
  <c r="G74" i="2"/>
  <c r="BS75" i="9"/>
  <c r="BQ48" i="9"/>
  <c r="BV57" i="9"/>
  <c r="BW57" i="9" s="1"/>
  <c r="BS52" i="9"/>
  <c r="BP45" i="9"/>
  <c r="BK38" i="9"/>
  <c r="BI35" i="9"/>
  <c r="BJ35" i="9" s="1"/>
  <c r="BD29" i="9"/>
  <c r="BC27" i="9"/>
  <c r="AP15" i="9"/>
  <c r="B55" i="9"/>
  <c r="AX22" i="9"/>
  <c r="AN7" i="9"/>
  <c r="AN8" i="9" s="1"/>
  <c r="AH89" i="2"/>
  <c r="AF90" i="2"/>
  <c r="AG91" i="2"/>
  <c r="AE91" i="2"/>
  <c r="AH90" i="2"/>
  <c r="R90" i="2"/>
  <c r="T90" i="2"/>
  <c r="S91" i="2"/>
  <c r="Q91" i="2"/>
  <c r="F75" i="2"/>
  <c r="D76" i="2"/>
  <c r="C77" i="2"/>
  <c r="E76" i="2"/>
  <c r="AO8" i="9" l="1"/>
  <c r="U90" i="2"/>
  <c r="BT28" i="9"/>
  <c r="BQ24" i="9"/>
  <c r="BN21" i="9"/>
  <c r="BH16" i="9"/>
  <c r="C72" i="9"/>
  <c r="BI17" i="9"/>
  <c r="BJ17" i="9" s="1"/>
  <c r="BV31" i="9"/>
  <c r="BW31" i="9" s="1"/>
  <c r="BR25" i="9"/>
  <c r="BL19" i="9"/>
  <c r="BT75" i="9"/>
  <c r="BT52" i="9"/>
  <c r="BQ45" i="9"/>
  <c r="BR48" i="9"/>
  <c r="BL38" i="9"/>
  <c r="BE29" i="9"/>
  <c r="BD27" i="9"/>
  <c r="BK35" i="9"/>
  <c r="AY22" i="9"/>
  <c r="AQ15" i="9"/>
  <c r="B56" i="9"/>
  <c r="AP5" i="9"/>
  <c r="AP118" i="9"/>
  <c r="AI89" i="2"/>
  <c r="AI90" i="2" s="1"/>
  <c r="BR26" i="9"/>
  <c r="BO23" i="9"/>
  <c r="BF18" i="9"/>
  <c r="D71" i="9"/>
  <c r="BT30" i="9"/>
  <c r="BL20" i="9"/>
  <c r="BS26" i="9"/>
  <c r="BU30" i="9"/>
  <c r="BP23" i="9"/>
  <c r="BM20" i="9"/>
  <c r="BG18" i="9"/>
  <c r="D72" i="9"/>
  <c r="G75" i="2"/>
  <c r="AE92" i="2"/>
  <c r="AF91" i="2"/>
  <c r="AG92" i="2" s="1"/>
  <c r="Q92" i="2"/>
  <c r="R91" i="2"/>
  <c r="S92" i="2" s="1"/>
  <c r="F76" i="2"/>
  <c r="C78" i="2"/>
  <c r="D77" i="2"/>
  <c r="E77" i="2"/>
  <c r="BU75" i="9" l="1"/>
  <c r="BU52" i="9"/>
  <c r="BS48" i="9"/>
  <c r="BM38" i="9"/>
  <c r="BR45" i="9"/>
  <c r="BL35" i="9"/>
  <c r="AZ22" i="9"/>
  <c r="BF29" i="9"/>
  <c r="B57" i="9"/>
  <c r="BE27" i="9"/>
  <c r="AR15" i="9"/>
  <c r="AP7" i="9"/>
  <c r="AP8" i="9" s="1"/>
  <c r="G76" i="2"/>
  <c r="AQ5" i="9"/>
  <c r="AQ7" i="9" s="1"/>
  <c r="AQ118" i="9"/>
  <c r="AH91" i="2"/>
  <c r="AF92" i="2"/>
  <c r="AH92" i="2" s="1"/>
  <c r="AE93" i="2"/>
  <c r="T91" i="2"/>
  <c r="R92" i="2"/>
  <c r="T92" i="2" s="1"/>
  <c r="S93" i="2"/>
  <c r="Q93" i="2"/>
  <c r="F77" i="2"/>
  <c r="E78" i="2"/>
  <c r="C79" i="2"/>
  <c r="D78" i="2"/>
  <c r="D74" i="9" l="1"/>
  <c r="BU26" i="9"/>
  <c r="BR23" i="9"/>
  <c r="BI18" i="9"/>
  <c r="BO20" i="9"/>
  <c r="AQ8" i="9"/>
  <c r="AG93" i="2"/>
  <c r="BS24" i="9"/>
  <c r="BT25" i="9"/>
  <c r="BN19" i="9"/>
  <c r="BV28" i="9"/>
  <c r="BL17" i="9"/>
  <c r="BP21" i="9"/>
  <c r="C74" i="9"/>
  <c r="BV52" i="9"/>
  <c r="BW52" i="9" s="1"/>
  <c r="BT48" i="9"/>
  <c r="BV75" i="9"/>
  <c r="BW75" i="9" s="1"/>
  <c r="BS45" i="9"/>
  <c r="BM35" i="9"/>
  <c r="BG29" i="9"/>
  <c r="BN38" i="9"/>
  <c r="BF27" i="9"/>
  <c r="AS15" i="9"/>
  <c r="B58" i="9"/>
  <c r="BA22" i="9"/>
  <c r="U91" i="2"/>
  <c r="U92" i="2" s="1"/>
  <c r="BS25" i="9"/>
  <c r="BM19" i="9"/>
  <c r="BU28" i="9"/>
  <c r="BI16" i="9"/>
  <c r="BJ16" i="9" s="1"/>
  <c r="BR24" i="9"/>
  <c r="BO21" i="9"/>
  <c r="C73" i="9"/>
  <c r="BK17" i="9"/>
  <c r="AI91" i="2"/>
  <c r="AI92" i="2" s="1"/>
  <c r="BV30" i="9"/>
  <c r="BW30" i="9" s="1"/>
  <c r="BT26" i="9"/>
  <c r="BQ23" i="9"/>
  <c r="BN20" i="9"/>
  <c r="BH18" i="9"/>
  <c r="D73" i="9"/>
  <c r="G77" i="2"/>
  <c r="E79" i="2"/>
  <c r="AR5" i="9"/>
  <c r="AR7" i="9" s="1"/>
  <c r="AR118" i="9"/>
  <c r="AF93" i="2"/>
  <c r="AG94" i="2"/>
  <c r="AE94" i="2"/>
  <c r="R93" i="2"/>
  <c r="S94" i="2" s="1"/>
  <c r="Q94" i="2"/>
  <c r="F78" i="2"/>
  <c r="D79" i="2"/>
  <c r="E80" i="2" s="1"/>
  <c r="C80" i="2"/>
  <c r="AH93" i="2" l="1"/>
  <c r="BU48" i="9"/>
  <c r="BT45" i="9"/>
  <c r="BN35" i="9"/>
  <c r="BO38" i="9"/>
  <c r="BH29" i="9"/>
  <c r="BG27" i="9"/>
  <c r="AT15" i="9"/>
  <c r="B59" i="9"/>
  <c r="BB22" i="9"/>
  <c r="AS5" i="9"/>
  <c r="AS7" i="9" s="1"/>
  <c r="AS118" i="9"/>
  <c r="BW28" i="9"/>
  <c r="BJ18" i="9"/>
  <c r="T93" i="2"/>
  <c r="AI93" i="2"/>
  <c r="D76" i="9"/>
  <c r="BP20" i="9"/>
  <c r="BN18" i="9"/>
  <c r="BV26" i="9"/>
  <c r="BW26" i="9" s="1"/>
  <c r="BS23" i="9"/>
  <c r="BK18" i="9"/>
  <c r="G78" i="2"/>
  <c r="AR8" i="9"/>
  <c r="AS8" i="9" s="1"/>
  <c r="AE95" i="2"/>
  <c r="AF94" i="2"/>
  <c r="AH94" i="2" s="1"/>
  <c r="Q95" i="2"/>
  <c r="T94" i="2"/>
  <c r="R94" i="2"/>
  <c r="S95" i="2" s="1"/>
  <c r="F79" i="2"/>
  <c r="C81" i="2"/>
  <c r="D80" i="2"/>
  <c r="F80" i="2" s="1"/>
  <c r="BU45" i="9" l="1"/>
  <c r="BV48" i="9"/>
  <c r="BW48" i="9" s="1"/>
  <c r="BP38" i="9"/>
  <c r="BI29" i="9"/>
  <c r="BJ29" i="9" s="1"/>
  <c r="BO35" i="9"/>
  <c r="BH27" i="9"/>
  <c r="BC22" i="9"/>
  <c r="B60" i="9"/>
  <c r="AU15" i="9"/>
  <c r="BR21" i="9"/>
  <c r="BM16" i="9"/>
  <c r="C77" i="9"/>
  <c r="BU24" i="9"/>
  <c r="BP19" i="9"/>
  <c r="BV25" i="9"/>
  <c r="BN17" i="9"/>
  <c r="BK16" i="9"/>
  <c r="AI94" i="2"/>
  <c r="BT23" i="9"/>
  <c r="BQ20" i="9"/>
  <c r="BL18" i="9"/>
  <c r="BO18" i="9"/>
  <c r="D77" i="9"/>
  <c r="AT5" i="9"/>
  <c r="AT7" i="9" s="1"/>
  <c r="AT8" i="9" s="1"/>
  <c r="AT118" i="9"/>
  <c r="BQ38" i="9"/>
  <c r="BV45" i="9"/>
  <c r="BW45" i="9" s="1"/>
  <c r="BP35" i="9"/>
  <c r="BI27" i="9"/>
  <c r="BJ27" i="9" s="1"/>
  <c r="BD22" i="9"/>
  <c r="BK29" i="9"/>
  <c r="AV15" i="9"/>
  <c r="B61" i="9"/>
  <c r="G79" i="2"/>
  <c r="G80" i="2" s="1"/>
  <c r="U93" i="2"/>
  <c r="U94" i="2" s="1"/>
  <c r="BU25" i="9"/>
  <c r="BM17" i="9"/>
  <c r="BQ21" i="9"/>
  <c r="BL16" i="9"/>
  <c r="C76" i="9"/>
  <c r="BT24" i="9"/>
  <c r="BO19" i="9"/>
  <c r="AG95" i="2"/>
  <c r="AG96" i="2" s="1"/>
  <c r="AF95" i="2"/>
  <c r="AH95" i="2" s="1"/>
  <c r="AE96" i="2"/>
  <c r="Q96" i="2"/>
  <c r="R95" i="2"/>
  <c r="T95" i="2" s="1"/>
  <c r="C82" i="2"/>
  <c r="D81" i="2"/>
  <c r="E82" i="2" s="1"/>
  <c r="U95" i="2" l="1"/>
  <c r="BV24" i="9"/>
  <c r="BW24" i="9" s="1"/>
  <c r="BQ19" i="9"/>
  <c r="BS21" i="9"/>
  <c r="C78" i="9"/>
  <c r="BO17" i="9"/>
  <c r="BN16" i="9"/>
  <c r="AI95" i="2"/>
  <c r="BU23" i="9"/>
  <c r="BR20" i="9"/>
  <c r="BM18" i="9"/>
  <c r="BP18" i="9"/>
  <c r="D78" i="9"/>
  <c r="BW25" i="9"/>
  <c r="AV5" i="9"/>
  <c r="AV118" i="9"/>
  <c r="AW15" i="9"/>
  <c r="AW69" i="9" s="1"/>
  <c r="S96" i="2"/>
  <c r="AU118" i="9"/>
  <c r="AU5" i="9"/>
  <c r="AU7" i="9" s="1"/>
  <c r="AU8" i="9" s="1"/>
  <c r="AE97" i="2"/>
  <c r="AF96" i="2"/>
  <c r="AG97" i="2" s="1"/>
  <c r="S97" i="2"/>
  <c r="Q97" i="2"/>
  <c r="T96" i="2"/>
  <c r="R96" i="2"/>
  <c r="F81" i="2"/>
  <c r="C83" i="2"/>
  <c r="D82" i="2"/>
  <c r="E83" i="2" s="1"/>
  <c r="AW118" i="9" l="1"/>
  <c r="AV7" i="9"/>
  <c r="AV8" i="9" s="1"/>
  <c r="AW8" i="9" s="1"/>
  <c r="AW5" i="9"/>
  <c r="AW7" i="9" s="1"/>
  <c r="U96" i="2"/>
  <c r="BR19" i="9"/>
  <c r="BP17" i="9"/>
  <c r="BO16" i="9"/>
  <c r="BT21" i="9"/>
  <c r="C79" i="9"/>
  <c r="BQ35" i="9"/>
  <c r="BL29" i="9"/>
  <c r="BR38" i="9"/>
  <c r="B63" i="9"/>
  <c r="BK27" i="9"/>
  <c r="BE22" i="9"/>
  <c r="AX15" i="9"/>
  <c r="G81" i="2"/>
  <c r="AH96" i="2"/>
  <c r="AF97" i="2"/>
  <c r="AH97" i="2" s="1"/>
  <c r="AE98" i="2"/>
  <c r="R97" i="2"/>
  <c r="T97" i="2" s="1"/>
  <c r="Q98" i="2"/>
  <c r="F82" i="2"/>
  <c r="D83" i="2"/>
  <c r="E84" i="2" s="1"/>
  <c r="C84" i="2"/>
  <c r="BR18" i="9" l="1"/>
  <c r="BT20" i="9"/>
  <c r="D80" i="9"/>
  <c r="U97" i="2"/>
  <c r="BQ17" i="9"/>
  <c r="BU21" i="9"/>
  <c r="BP16" i="9"/>
  <c r="C80" i="9"/>
  <c r="BS19" i="9"/>
  <c r="S98" i="2"/>
  <c r="AI96" i="2"/>
  <c r="AI97" i="2" s="1"/>
  <c r="BQ18" i="9"/>
  <c r="D79" i="9"/>
  <c r="BS20" i="9"/>
  <c r="BV23" i="9"/>
  <c r="BW23" i="9" s="1"/>
  <c r="G82" i="2"/>
  <c r="BR35" i="9"/>
  <c r="BS38" i="9"/>
  <c r="BM29" i="9"/>
  <c r="BL27" i="9"/>
  <c r="B64" i="9"/>
  <c r="AY15" i="9"/>
  <c r="BF22" i="9"/>
  <c r="AG98" i="2"/>
  <c r="AX5" i="9"/>
  <c r="AX118" i="9"/>
  <c r="AE99" i="2"/>
  <c r="AF98" i="2"/>
  <c r="Q99" i="2"/>
  <c r="R98" i="2"/>
  <c r="T98" i="2" s="1"/>
  <c r="F83" i="2"/>
  <c r="C85" i="2"/>
  <c r="D84" i="2"/>
  <c r="E85" i="2" s="1"/>
  <c r="AH98" i="2" l="1"/>
  <c r="BT38" i="9"/>
  <c r="BN29" i="9"/>
  <c r="BS35" i="9"/>
  <c r="AZ15" i="9"/>
  <c r="BM27" i="9"/>
  <c r="BG22" i="9"/>
  <c r="B65" i="9"/>
  <c r="G83" i="2"/>
  <c r="U98" i="2"/>
  <c r="BV21" i="9"/>
  <c r="BW21" i="9" s="1"/>
  <c r="BQ16" i="9"/>
  <c r="C81" i="9"/>
  <c r="BR17" i="9"/>
  <c r="BT19" i="9"/>
  <c r="AY5" i="9"/>
  <c r="AY7" i="9" s="1"/>
  <c r="AY118" i="9"/>
  <c r="AI98" i="2"/>
  <c r="BU20" i="9"/>
  <c r="D81" i="9"/>
  <c r="BS18" i="9"/>
  <c r="AX7" i="9"/>
  <c r="AX8" i="9" s="1"/>
  <c r="AE100" i="2"/>
  <c r="AF99" i="2"/>
  <c r="AH99" i="2" s="1"/>
  <c r="R99" i="2"/>
  <c r="T99" i="2" s="1"/>
  <c r="S100" i="2"/>
  <c r="Q100" i="2"/>
  <c r="F84" i="2"/>
  <c r="D85" i="2"/>
  <c r="E86" i="2" s="1"/>
  <c r="C86" i="2"/>
  <c r="AI99" i="2" l="1"/>
  <c r="BV20" i="9"/>
  <c r="BW20" i="9" s="1"/>
  <c r="BT18" i="9"/>
  <c r="D82" i="9"/>
  <c r="BU38" i="9"/>
  <c r="BT35" i="9"/>
  <c r="BH22" i="9"/>
  <c r="BN27" i="9"/>
  <c r="B66" i="9"/>
  <c r="BO29" i="9"/>
  <c r="BA15" i="9"/>
  <c r="AY8" i="9"/>
  <c r="G84" i="2"/>
  <c r="AZ5" i="9"/>
  <c r="AZ7" i="9" s="1"/>
  <c r="AZ118" i="9"/>
  <c r="U99" i="2"/>
  <c r="BU19" i="9"/>
  <c r="BR16" i="9"/>
  <c r="C82" i="9"/>
  <c r="BS17" i="9"/>
  <c r="AG100" i="2"/>
  <c r="AF100" i="2"/>
  <c r="AH100" i="2" s="1"/>
  <c r="AE101" i="2"/>
  <c r="R100" i="2"/>
  <c r="T100" i="2" s="1"/>
  <c r="Q101" i="2"/>
  <c r="F85" i="2"/>
  <c r="C87" i="2"/>
  <c r="D86" i="2"/>
  <c r="F86" i="2" s="1"/>
  <c r="AZ8" i="9" l="1"/>
  <c r="BV35" i="9"/>
  <c r="BQ29" i="9"/>
  <c r="BP27" i="9"/>
  <c r="B68" i="9"/>
  <c r="BC15" i="9"/>
  <c r="BK22" i="9"/>
  <c r="BA5" i="9"/>
  <c r="BA118" i="9"/>
  <c r="AI100" i="2"/>
  <c r="BU18" i="9"/>
  <c r="D83" i="9"/>
  <c r="BU35" i="9"/>
  <c r="BV38" i="9"/>
  <c r="BW38" i="9" s="1"/>
  <c r="BO27" i="9"/>
  <c r="BP29" i="9"/>
  <c r="B67" i="9"/>
  <c r="BI22" i="9"/>
  <c r="BJ22" i="9" s="1"/>
  <c r="BB15" i="9"/>
  <c r="U100" i="2"/>
  <c r="BV19" i="9"/>
  <c r="BW19" i="9" s="1"/>
  <c r="BT17" i="9"/>
  <c r="C83" i="9"/>
  <c r="BS16" i="9"/>
  <c r="S101" i="2"/>
  <c r="AG101" i="2"/>
  <c r="G85" i="2"/>
  <c r="G86" i="2" s="1"/>
  <c r="AE102" i="2"/>
  <c r="AF101" i="2"/>
  <c r="Q102" i="2"/>
  <c r="R101" i="2"/>
  <c r="C88" i="2"/>
  <c r="D87" i="2"/>
  <c r="E87" i="2"/>
  <c r="BA7" i="9" l="1"/>
  <c r="BA8" i="9" s="1"/>
  <c r="AG102" i="2"/>
  <c r="AH102" i="2" s="1"/>
  <c r="T101" i="2"/>
  <c r="BB5" i="9"/>
  <c r="BB7" i="9" s="1"/>
  <c r="BB118" i="9"/>
  <c r="BC118" i="9"/>
  <c r="BC5" i="9"/>
  <c r="BC7" i="9" s="1"/>
  <c r="BW35" i="9"/>
  <c r="AH101" i="2"/>
  <c r="AF102" i="2"/>
  <c r="AG103" i="2"/>
  <c r="AE103" i="2"/>
  <c r="S102" i="2"/>
  <c r="R102" i="2"/>
  <c r="T102" i="2" s="1"/>
  <c r="S103" i="2"/>
  <c r="Q103" i="2"/>
  <c r="F87" i="2"/>
  <c r="D88" i="2"/>
  <c r="C89" i="2"/>
  <c r="E88" i="2"/>
  <c r="BU16" i="9" l="1"/>
  <c r="C85" i="9"/>
  <c r="BV17" i="9"/>
  <c r="BR29" i="9"/>
  <c r="BD15" i="9"/>
  <c r="BL22" i="9"/>
  <c r="B69" i="9"/>
  <c r="BQ27" i="9"/>
  <c r="U101" i="2"/>
  <c r="U102" i="2" s="1"/>
  <c r="BU17" i="9"/>
  <c r="BT16" i="9"/>
  <c r="C84" i="9"/>
  <c r="D85" i="9"/>
  <c r="AI101" i="2"/>
  <c r="AI102" i="2" s="1"/>
  <c r="D84" i="9"/>
  <c r="BV18" i="9"/>
  <c r="BW18" i="9" s="1"/>
  <c r="G87" i="2"/>
  <c r="BB8" i="9"/>
  <c r="BC8" i="9" s="1"/>
  <c r="AE104" i="2"/>
  <c r="AF103" i="2"/>
  <c r="AG104" i="2" s="1"/>
  <c r="Q104" i="2"/>
  <c r="R103" i="2"/>
  <c r="S104" i="2" s="1"/>
  <c r="F88" i="2"/>
  <c r="E89" i="2"/>
  <c r="C90" i="2"/>
  <c r="D89" i="2"/>
  <c r="BW17" i="9" l="1"/>
  <c r="BD118" i="9"/>
  <c r="BD5" i="9"/>
  <c r="BM22" i="9"/>
  <c r="BR27" i="9"/>
  <c r="BS29" i="9"/>
  <c r="BE15" i="9"/>
  <c r="B70" i="9"/>
  <c r="E90" i="2"/>
  <c r="G88" i="2"/>
  <c r="AH103" i="2"/>
  <c r="AF104" i="2"/>
  <c r="AH104" i="2" s="1"/>
  <c r="T103" i="2"/>
  <c r="R104" i="2"/>
  <c r="T104" i="2" s="1"/>
  <c r="F89" i="2"/>
  <c r="D90" i="2"/>
  <c r="E91" i="2" s="1"/>
  <c r="C91" i="2"/>
  <c r="BT29" i="9" l="1"/>
  <c r="BS27" i="9"/>
  <c r="B71" i="9"/>
  <c r="BN22" i="9"/>
  <c r="BF15" i="9"/>
  <c r="G89" i="2"/>
  <c r="BD7" i="9"/>
  <c r="BD8" i="9" s="1"/>
  <c r="C87" i="9"/>
  <c r="U103" i="2"/>
  <c r="U104" i="2" s="1"/>
  <c r="C86" i="9"/>
  <c r="BV16" i="9"/>
  <c r="BW16" i="9" s="1"/>
  <c r="AI104" i="2"/>
  <c r="D87" i="9"/>
  <c r="AI103" i="2"/>
  <c r="D86" i="9"/>
  <c r="BE5" i="9"/>
  <c r="BE7" i="9" s="1"/>
  <c r="BE118" i="9"/>
  <c r="F90" i="2"/>
  <c r="C92" i="2"/>
  <c r="D91" i="2"/>
  <c r="BE8" i="9" l="1"/>
  <c r="G90" i="2"/>
  <c r="BU29" i="9"/>
  <c r="BT27" i="9"/>
  <c r="B72" i="9"/>
  <c r="BG15" i="9"/>
  <c r="BO22" i="9"/>
  <c r="BF5" i="9"/>
  <c r="BF7" i="9" s="1"/>
  <c r="BF8" i="9" s="1"/>
  <c r="BF118" i="9"/>
  <c r="F91" i="2"/>
  <c r="E92" i="2"/>
  <c r="D92" i="2"/>
  <c r="E93" i="2" s="1"/>
  <c r="C93" i="2"/>
  <c r="BG5" i="9" l="1"/>
  <c r="BG7" i="9" s="1"/>
  <c r="BG8" i="9" s="1"/>
  <c r="BG118" i="9"/>
  <c r="G91" i="2"/>
  <c r="BV29" i="9"/>
  <c r="BW29" i="9" s="1"/>
  <c r="BU27" i="9"/>
  <c r="BH15" i="9"/>
  <c r="BP22" i="9"/>
  <c r="B73" i="9"/>
  <c r="F92" i="2"/>
  <c r="C94" i="2"/>
  <c r="D93" i="2"/>
  <c r="BQ22" i="9" l="1"/>
  <c r="B74" i="9"/>
  <c r="BV27" i="9"/>
  <c r="BW27" i="9" s="1"/>
  <c r="BI15" i="9"/>
  <c r="G92" i="2"/>
  <c r="BH5" i="9"/>
  <c r="BH7" i="9" s="1"/>
  <c r="BH8" i="9" s="1"/>
  <c r="BH118" i="9"/>
  <c r="F93" i="2"/>
  <c r="C95" i="2"/>
  <c r="D94" i="2"/>
  <c r="E94" i="2"/>
  <c r="BI118" i="9" l="1"/>
  <c r="BJ118" i="9" s="1"/>
  <c r="BI5" i="9"/>
  <c r="BJ15" i="9"/>
  <c r="BJ93" i="9" s="1"/>
  <c r="B76" i="9"/>
  <c r="BR22" i="9"/>
  <c r="BK15" i="9"/>
  <c r="G93" i="2"/>
  <c r="E95" i="2"/>
  <c r="F94" i="2"/>
  <c r="D95" i="2"/>
  <c r="C96" i="2"/>
  <c r="G94" i="2" l="1"/>
  <c r="BK118" i="9"/>
  <c r="BK5" i="9"/>
  <c r="BI7" i="9"/>
  <c r="BI8" i="9" s="1"/>
  <c r="BJ8" i="9" s="1"/>
  <c r="BJ5" i="9"/>
  <c r="BJ7" i="9" s="1"/>
  <c r="B77" i="9"/>
  <c r="BL15" i="9"/>
  <c r="BS22" i="9"/>
  <c r="E96" i="2"/>
  <c r="F95" i="2"/>
  <c r="G95" i="2" s="1"/>
  <c r="C97" i="2"/>
  <c r="D96" i="2"/>
  <c r="BL118" i="9" l="1"/>
  <c r="BL5" i="9"/>
  <c r="BL7" i="9" s="1"/>
  <c r="BM15" i="9"/>
  <c r="BT22" i="9"/>
  <c r="B78" i="9"/>
  <c r="BK7" i="9"/>
  <c r="BK8" i="9" s="1"/>
  <c r="BL8" i="9" s="1"/>
  <c r="E97" i="2"/>
  <c r="F96" i="2"/>
  <c r="D97" i="2"/>
  <c r="E98" i="2" s="1"/>
  <c r="C98" i="2"/>
  <c r="BM118" i="9" l="1"/>
  <c r="BM5" i="9"/>
  <c r="BM7" i="9" s="1"/>
  <c r="BM8" i="9" s="1"/>
  <c r="BU22" i="9"/>
  <c r="BN15" i="9"/>
  <c r="B79" i="9"/>
  <c r="G96" i="2"/>
  <c r="F97" i="2"/>
  <c r="C99" i="2"/>
  <c r="D98" i="2"/>
  <c r="F98" i="2" s="1"/>
  <c r="B81" i="9" l="1"/>
  <c r="BP15" i="9"/>
  <c r="B80" i="9"/>
  <c r="BV22" i="9"/>
  <c r="BW22" i="9" s="1"/>
  <c r="BO15" i="9"/>
  <c r="BN5" i="9"/>
  <c r="BN118" i="9"/>
  <c r="G97" i="2"/>
  <c r="G98" i="2" s="1"/>
  <c r="C100" i="2"/>
  <c r="D99" i="2"/>
  <c r="F99" i="2" s="1"/>
  <c r="BN7" i="9" l="1"/>
  <c r="BN8" i="9" s="1"/>
  <c r="BQ15" i="9"/>
  <c r="B82" i="9"/>
  <c r="BO5" i="9"/>
  <c r="BO7" i="9" s="1"/>
  <c r="BO118" i="9"/>
  <c r="BP5" i="9"/>
  <c r="BP7" i="9" s="1"/>
  <c r="BP118" i="9"/>
  <c r="G99" i="2"/>
  <c r="E100" i="2"/>
  <c r="D100" i="2"/>
  <c r="C101" i="2"/>
  <c r="BQ5" i="9" l="1"/>
  <c r="BQ7" i="9" s="1"/>
  <c r="BQ118" i="9"/>
  <c r="BO8" i="9"/>
  <c r="BP8" i="9" s="1"/>
  <c r="F100" i="2"/>
  <c r="E101" i="2"/>
  <c r="C102" i="2"/>
  <c r="D101" i="2"/>
  <c r="B83" i="9" l="1"/>
  <c r="BR15" i="9"/>
  <c r="BQ8" i="9"/>
  <c r="G100" i="2"/>
  <c r="F101" i="2"/>
  <c r="E102" i="2"/>
  <c r="D102" i="2"/>
  <c r="C103" i="2"/>
  <c r="G101" i="2" l="1"/>
  <c r="E103" i="2"/>
  <c r="BR118" i="9"/>
  <c r="BR5" i="9"/>
  <c r="BR7" i="9" s="1"/>
  <c r="BR8" i="9" s="1"/>
  <c r="B84" i="9"/>
  <c r="BS15" i="9"/>
  <c r="F102" i="2"/>
  <c r="C104" i="2"/>
  <c r="D103" i="2"/>
  <c r="E104" i="2" s="1"/>
  <c r="BS5" i="9" l="1"/>
  <c r="BS7" i="9" s="1"/>
  <c r="BS8" i="9" s="1"/>
  <c r="BS118" i="9"/>
  <c r="B85" i="9"/>
  <c r="BT15" i="9"/>
  <c r="G102" i="2"/>
  <c r="F103" i="2"/>
  <c r="D104" i="2"/>
  <c r="F104" i="2" s="1"/>
  <c r="G103" i="2" l="1"/>
  <c r="BV15" i="9"/>
  <c r="B87" i="9"/>
  <c r="BU15" i="9"/>
  <c r="B86" i="9"/>
  <c r="G104" i="2"/>
  <c r="BT5" i="9"/>
  <c r="BT7" i="9" s="1"/>
  <c r="BT8" i="9" s="1"/>
  <c r="BT118" i="9"/>
  <c r="BU118" i="9" l="1"/>
  <c r="BU5" i="9"/>
  <c r="BU7" i="9" s="1"/>
  <c r="BU8" i="9" s="1"/>
  <c r="BV5" i="9"/>
  <c r="BV118" i="9"/>
  <c r="BW15" i="9"/>
  <c r="BW117" i="9" s="1"/>
  <c r="BW118" i="9" l="1"/>
  <c r="BV7" i="9"/>
  <c r="BV8" i="9" s="1"/>
  <c r="BW8" i="9" s="1"/>
  <c r="BW5" i="9"/>
  <c r="BW7" i="9" s="1"/>
</calcChain>
</file>

<file path=xl/sharedStrings.xml><?xml version="1.0" encoding="utf-8"?>
<sst xmlns="http://schemas.openxmlformats.org/spreadsheetml/2006/main" count="1437" uniqueCount="245">
  <si>
    <t>VARIÁVEIS DO PROJETO</t>
  </si>
  <si>
    <t>Condomínios</t>
  </si>
  <si>
    <t>Pequeno</t>
  </si>
  <si>
    <t>Médio</t>
  </si>
  <si>
    <t>Grande</t>
  </si>
  <si>
    <t>Condomínio</t>
  </si>
  <si>
    <t>Local</t>
  </si>
  <si>
    <t>Md. Ref.</t>
  </si>
  <si>
    <t>Qnt. Uni's</t>
  </si>
  <si>
    <t>Vlr. Projeto</t>
  </si>
  <si>
    <t>Eco. Anual (30%)</t>
  </si>
  <si>
    <t>Eco. Anual (50%)</t>
  </si>
  <si>
    <t>PayBack Proj.</t>
  </si>
  <si>
    <t>Total</t>
  </si>
  <si>
    <t>Faturado Bruto</t>
  </si>
  <si>
    <t>Ticket Médio p/ Apt</t>
  </si>
  <si>
    <t>1. DESCRIÇÃO DO PROJETO PARA FATURAMENTO</t>
  </si>
  <si>
    <t>2. CUSTOS VARIÁVEIS</t>
  </si>
  <si>
    <t>Custo Produto Vendido - Total</t>
  </si>
  <si>
    <t>do Valor de Venda</t>
  </si>
  <si>
    <t xml:space="preserve">Comissão sobre Vendas </t>
  </si>
  <si>
    <t xml:space="preserve">Sobre Total Faturado </t>
  </si>
  <si>
    <t>Impostos</t>
  </si>
  <si>
    <t>Super Simples (Fat. Anual de R$ 4.800.000,00)</t>
  </si>
  <si>
    <t>Meios de pagamento</t>
  </si>
  <si>
    <t>Média de todos os meios de pagamentos</t>
  </si>
  <si>
    <t>Royalties</t>
  </si>
  <si>
    <t>Fixo</t>
  </si>
  <si>
    <t>3. MARGEM DE CONTRIBUIÇÃO</t>
  </si>
  <si>
    <t>Faturamento bruto MENOS custos variáveis</t>
  </si>
  <si>
    <t>TOTAL CUSTOS VARIÁVEIS</t>
  </si>
  <si>
    <t>4. DESPESAS OPERACIONAIS</t>
  </si>
  <si>
    <t>Diárias Funcionário CLT (Salário+Custos+Encargos)</t>
  </si>
  <si>
    <t>11 Dias / 1 Instalador</t>
  </si>
  <si>
    <t>km/dia, 10 km/litro</t>
  </si>
  <si>
    <t>5. RESULTADO LÍQUIDO OPERACIONAL</t>
  </si>
  <si>
    <t>Edf. Modelo</t>
  </si>
  <si>
    <t>Custos Variáveis</t>
  </si>
  <si>
    <t>TOTAL DESPESAS OPERACIONAIS</t>
  </si>
  <si>
    <t>Faturamento Líquido</t>
  </si>
  <si>
    <t>Despesas Operacionais</t>
  </si>
  <si>
    <t>Despesa com Combustível</t>
  </si>
  <si>
    <t>VENDA</t>
  </si>
  <si>
    <t>PERFORMANCE</t>
  </si>
  <si>
    <t>Custo Produto Instalado</t>
  </si>
  <si>
    <t>Produto em comodato para o cliente</t>
  </si>
  <si>
    <t>Contrato (Meses)</t>
  </si>
  <si>
    <t>Imediato</t>
  </si>
  <si>
    <t>Eco. Mensal (40%)</t>
  </si>
  <si>
    <t>Mensalidade Média</t>
  </si>
  <si>
    <t>Faturado Bruto Mensal</t>
  </si>
  <si>
    <t>Despesa com Combustível (Revisões e Suporte)</t>
  </si>
  <si>
    <t>Dias / 1 Instalador</t>
  </si>
  <si>
    <t>Diárias Funcionário CLT (Revisões e Suporte)</t>
  </si>
  <si>
    <t xml:space="preserve">Dias / 1 Instalador </t>
  </si>
  <si>
    <t>km/dia, 10 km/litro (Realizado 3x no período do contrato)</t>
  </si>
  <si>
    <t>DESPESAS INICIAIS</t>
  </si>
  <si>
    <t>DESPESAS COM REVISÕES PROGRAMADAS E SUPORTE</t>
  </si>
  <si>
    <t>RESULTADO LÍQUIDO DO PROJETO</t>
  </si>
  <si>
    <t>PAYBACK (MESES)</t>
  </si>
  <si>
    <t>Faturado Bruto Total</t>
  </si>
  <si>
    <t>RESULTADOS GERAIS</t>
  </si>
  <si>
    <t>SIMULAÇÃO DE CONDOMÍNIO GRANDE PORTE - VENDA (EDF. JARDIM DAS ACÁCIAS)</t>
  </si>
  <si>
    <t>Water 360</t>
  </si>
  <si>
    <t>Plano</t>
  </si>
  <si>
    <t>Vlr. Mensal</t>
  </si>
  <si>
    <t>Vlr. Gestão</t>
  </si>
  <si>
    <t>1. PROJETO DE INSTALAÇÃO E PRODUTOS</t>
  </si>
  <si>
    <t>1.1 PROJETO DE GESTÃO FOZ 4.0</t>
  </si>
  <si>
    <t>Vlr. Anual</t>
  </si>
  <si>
    <t>Vacuum™</t>
  </si>
  <si>
    <t>Dimensão HD</t>
  </si>
  <si>
    <t>9 à 16 Meses</t>
  </si>
  <si>
    <t>1"</t>
  </si>
  <si>
    <t>1.½"</t>
  </si>
  <si>
    <t>SIMULAÇÃO DE CONDOMÍNIO PEQUENO PORTE - VENDA (EDF. CATAVENTO)</t>
  </si>
  <si>
    <t>Water Target</t>
  </si>
  <si>
    <t>11 à 19 Meses</t>
  </si>
  <si>
    <t>11 à 18 Meses</t>
  </si>
  <si>
    <t>SIMULAÇÃO DE CONDOMÍNIO MÉDIO PORTE - VENDA (EDF. SAINT SEBASTIAN)</t>
  </si>
  <si>
    <t>PEQUENA</t>
  </si>
  <si>
    <t>GRANDE</t>
  </si>
  <si>
    <t>QTD. REVISÕES</t>
  </si>
  <si>
    <t>MESES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</si>
  <si>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</si>
  <si>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</si>
  <si>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</si>
  <si>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</si>
  <si>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</si>
  <si>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</si>
  <si>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</si>
  <si>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</si>
  <si>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</si>
  <si>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</si>
  <si>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</si>
  <si>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</si>
  <si>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MÉDIA</t>
  </si>
  <si>
    <t>TOTAL GANHO POR CLIENTE</t>
  </si>
  <si>
    <t>PRIMEIRO ANO</t>
  </si>
  <si>
    <t>GANHO TOTAL DE PERFORMANCE NO PRIMEIRO ANO</t>
  </si>
  <si>
    <t>SEGUNDO ANO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</si>
  <si>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</si>
  <si>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</si>
  <si>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</si>
  <si>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</si>
  <si>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</si>
  <si>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</si>
  <si>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</si>
  <si>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</si>
  <si>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</si>
  <si>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</si>
  <si>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</si>
  <si>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</si>
  <si>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</si>
  <si>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</si>
  <si>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</si>
  <si>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</si>
  <si>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</si>
  <si>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</si>
  <si>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</si>
  <si>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</si>
  <si>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</si>
  <si>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</si>
  <si>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</si>
  <si>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</si>
  <si>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ANO 2</t>
  </si>
  <si>
    <t>ANO 3</t>
  </si>
  <si>
    <t>ANO 1</t>
  </si>
  <si>
    <t>RESULTADO LÍQUIDO DO PROJETO (MENSAL)</t>
  </si>
  <si>
    <t>TOTAL</t>
  </si>
  <si>
    <t>GANHO TOTAL DE PERFORMANCE NO TERCEIRO ANO</t>
  </si>
  <si>
    <t>GANHO TOTAL DE PERFORMANCE NO SEGUNDO ANO</t>
  </si>
  <si>
    <t>TIPO</t>
  </si>
  <si>
    <t>TERCEIRO ANO</t>
  </si>
  <si>
    <t>Nº</t>
  </si>
  <si>
    <t>VALORES BASE</t>
  </si>
  <si>
    <t>PARCELAS</t>
  </si>
  <si>
    <t>NOVAS PERFORMANCE</t>
  </si>
  <si>
    <t>PRIMEIRO ANO - PERFORMANCE</t>
  </si>
  <si>
    <t>PRIMEIRO ANO - VENDA</t>
  </si>
  <si>
    <t>SEGUBNDO ANO - PERFORMANCE</t>
  </si>
  <si>
    <t>TERCEIRO ANO - PERFORMANCE</t>
  </si>
  <si>
    <t>FATURAMENTO ANUAL</t>
  </si>
  <si>
    <t>FATURAMENTO ACUMULADO</t>
  </si>
  <si>
    <t>PERÍODO</t>
  </si>
  <si>
    <t>MENSALIDADES PERFORMANCES</t>
  </si>
  <si>
    <t>RESULTADO TOTAL DOS CONTRATOS DE  PERFORMANCE</t>
  </si>
  <si>
    <t xml:space="preserve">RESULTADO - PERÍODO DO CONTRATO </t>
  </si>
  <si>
    <t>RESULTADO TOTAL DE CONTRATOS DE  PERFORMANCE E VENDA</t>
  </si>
  <si>
    <t xml:space="preserve">RESULTADOS ESTIMADOS - PROJETOS FOZ SUSTENTÁVEL </t>
  </si>
  <si>
    <t xml:space="preserve">RESULTADOS ANUAL  DE CONTRATOS DE PERFORMANCE E VENDA </t>
  </si>
  <si>
    <t>RESULTADO ANUAL DE CONTRATOS DE PERFORMANCE</t>
  </si>
  <si>
    <t>RESULTADO ANUAL DE  CONTRATOS DE VENDA</t>
  </si>
  <si>
    <t>VALORES ESTIMADOS DE FATURAMENTO ANUAL</t>
  </si>
  <si>
    <t>PERÍODO DO CONTRATO DE PERFORMANCE   (EM ANOS)</t>
  </si>
  <si>
    <t>PERÍODO DO CONTRATO DE VENDA   (EM ANOS)</t>
  </si>
  <si>
    <t>RESULTADO TOTAL DOS CONTRATOS DE  VENDA</t>
  </si>
  <si>
    <t xml:space="preserve">VALORES ESTIMADOS DURANTE O CONTRATO </t>
  </si>
  <si>
    <t>VENDA COM GESTÃO FOZ 4.0</t>
  </si>
  <si>
    <t>P</t>
  </si>
  <si>
    <t>M</t>
  </si>
  <si>
    <t>G</t>
  </si>
  <si>
    <t>PROJETOS DE VENDA ANUAL</t>
  </si>
  <si>
    <t>PROJETOS DE PERFORMANCE ANUAL</t>
  </si>
  <si>
    <t xml:space="preserve">SOMATÓRIO DE PROJETOS DE PERFORMANCE </t>
  </si>
  <si>
    <t>SOMATÓRIO DE PROJETOS DE VENDA</t>
  </si>
  <si>
    <t>RESUMO DE VALORES DO FLUXO DE 5 ANOS DE PROJETOS</t>
  </si>
  <si>
    <t>ANO 4</t>
  </si>
  <si>
    <t>QUARTO ANO - PERFORMANCE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</si>
  <si>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</si>
  <si>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</si>
  <si>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</si>
  <si>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</si>
  <si>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</si>
  <si>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</si>
  <si>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</si>
  <si>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</si>
  <si>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</si>
  <si>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</si>
  <si>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</si>
  <si>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</si>
  <si>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QUINTO ANO - PERFORMANCE</t>
  </si>
  <si>
    <t>QUARTO ANO</t>
  </si>
  <si>
    <t>QUINTO ANO</t>
  </si>
  <si>
    <t>CÁLCULOS PARA PERFORMANCE</t>
  </si>
  <si>
    <t>CÁLCULOS PARA VENDA</t>
  </si>
  <si>
    <t>ANO 5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</si>
  <si>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</si>
  <si>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</si>
  <si>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</si>
  <si>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</si>
  <si>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</si>
  <si>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</si>
  <si>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</si>
  <si>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</si>
  <si>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</si>
  <si>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</si>
  <si>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</si>
  <si>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</si>
  <si>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GANHO TOTAL DE PERFORMANCE NO QUARTO ANO</t>
  </si>
  <si>
    <t>SEGUBNDO ANO - VENDA</t>
  </si>
  <si>
    <t>GANHO TOTAL DE PERFORMANCE ATÉ O QUINTO ANO</t>
  </si>
  <si>
    <t>GANHO TOTAL DE VENDA ATÉ O QUINTO ANO</t>
  </si>
  <si>
    <t>GANHO TOTAL DE VENDA ATÉ O QUARTO ANO</t>
  </si>
  <si>
    <t>GANHO TOTAL DE VENDA ATÉ O TERCEIRO ANO</t>
  </si>
  <si>
    <t>GANHO TOTAL DE VENDA ATÉ O SEGUNDO ANO</t>
  </si>
  <si>
    <t>GANHO TOTAL DE VENDA NO PRIMEIRO ANO</t>
  </si>
  <si>
    <t>1 BANHEIRO</t>
  </si>
  <si>
    <t>2 BANHEIROS</t>
  </si>
  <si>
    <t>3 BANHEIROS</t>
  </si>
  <si>
    <t>4 BANHEIROS</t>
  </si>
  <si>
    <t>5 BANHEIROS</t>
  </si>
  <si>
    <t>6 BANHEIROS</t>
  </si>
  <si>
    <t>WATERFIX™ APT's</t>
  </si>
  <si>
    <t>WATERFIX™ ÁREA COMUM</t>
  </si>
  <si>
    <t>PARCELA</t>
  </si>
  <si>
    <t>IMPOSTO</t>
  </si>
  <si>
    <t>INVESTIMENTO</t>
  </si>
  <si>
    <t>6. MARGEM DE LUCRO</t>
  </si>
  <si>
    <t xml:space="preserve">MÉDIA </t>
  </si>
  <si>
    <t>FLUXO REAL</t>
  </si>
  <si>
    <t>FLUXO LÍQUIDO</t>
  </si>
  <si>
    <t>APT PADRÃO</t>
  </si>
  <si>
    <t>QNT BANHEIROS</t>
  </si>
  <si>
    <t>VLR UNITÁRIO</t>
  </si>
  <si>
    <t>APT</t>
  </si>
  <si>
    <t>PROJETO ESTMD.</t>
  </si>
  <si>
    <t>2 BANHEIRO</t>
  </si>
  <si>
    <t>3 BANHEIRO</t>
  </si>
  <si>
    <t>4 BANHEIRO</t>
  </si>
  <si>
    <t>5 BANHEIRO</t>
  </si>
  <si>
    <t>6 BANHEIRO</t>
  </si>
  <si>
    <t>Kit IoT + Setup</t>
  </si>
  <si>
    <t>TERCEIRO ANO - VENDA</t>
  </si>
  <si>
    <t>QUARTO ANO - VENDA</t>
  </si>
  <si>
    <t>QUINTO ANO - VENDA</t>
  </si>
  <si>
    <t>FLUXO ACUM.</t>
  </si>
  <si>
    <t>FLUXO DE PERFORMANCE UNITÁRIO DE PEQUENO PORTE</t>
  </si>
  <si>
    <t>PRIMEIRO ANO DO PROJETO</t>
  </si>
  <si>
    <t>SEGUNDO ANO DO PROJETO</t>
  </si>
  <si>
    <t>TERCEIRO ANO DO PROJETO</t>
  </si>
  <si>
    <t>QUARTO ANO DO PROJETO</t>
  </si>
  <si>
    <t>QUINTO ANO DO PROJETO</t>
  </si>
  <si>
    <t>VLR LÍQUIDO ANUAL</t>
  </si>
  <si>
    <t>FLUXO DE VENDAS - FATURAMENTO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</si>
</sst>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"/>
    <numFmt numFmtId="166" formatCode="0.0%"/>
    <numFmt numFmtId="167" formatCode="_-[$R$-416]\ * #,##0.00_-;\-[$R$-416]\ * #,##0.00_-;_-[$R$-416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b/>
      <sz val="14"/>
      <color rgb="FFFFFFFF"/>
      <name val="Palatino Linotype"/>
      <family val="1"/>
    </font>
    <font>
      <b/>
      <sz val="11"/>
      <color theme="0"/>
      <name val="Palatino Linotype"/>
      <family val="1"/>
    </font>
    <font>
      <b/>
      <sz val="14"/>
      <color theme="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i/>
      <sz val="9"/>
      <color theme="1"/>
      <name val="Palatino Linotype"/>
      <family val="1"/>
    </font>
    <font>
      <b/>
      <sz val="14"/>
      <color theme="9" tint="-0.499984740745262"/>
      <name val="Palatino Linotype"/>
      <family val="1"/>
    </font>
    <font>
      <b/>
      <sz val="12"/>
      <color theme="9" tint="-0.499984740745262"/>
      <name val="Palatino Linotype"/>
      <family val="1"/>
    </font>
    <font>
      <b/>
      <sz val="20"/>
      <color theme="0"/>
      <name val="Palatino Linotype"/>
      <family val="1"/>
    </font>
    <font>
      <b/>
      <sz val="22"/>
      <color theme="0"/>
      <name val="Palatino Linotype"/>
      <family val="1"/>
    </font>
    <font>
      <sz val="8"/>
      <name val="Calibri"/>
      <family val="2"/>
      <scheme val="minor"/>
    </font>
    <font>
      <b/>
      <sz val="12"/>
      <color rgb="FF002060"/>
      <name val="Palatino Linotype"/>
      <family val="1"/>
    </font>
    <font>
      <b/>
      <sz val="11"/>
      <color theme="9" tint="-0.499984740745262"/>
      <name val="Palatino Linotype"/>
      <family val="1"/>
    </font>
    <font>
      <sz val="10"/>
      <color theme="1"/>
      <name val="Palatino Linotype"/>
      <family val="1"/>
    </font>
    <font>
      <b/>
      <sz val="10"/>
      <color theme="9" tint="-0.499984740745262"/>
      <name val="Palatino Linotype"/>
      <family val="1"/>
    </font>
    <font>
      <b/>
      <sz val="10"/>
      <color theme="0"/>
      <name val="Palatino Linotype"/>
      <family val="1"/>
    </font>
    <font>
      <sz val="10"/>
      <color rgb="FF002060"/>
      <name val="Palatino Linotype"/>
      <family val="1"/>
    </font>
    <font>
      <sz val="11"/>
      <color theme="0"/>
      <name val="Palatino Linotype"/>
      <family val="1"/>
    </font>
    <font>
      <b/>
      <sz val="11"/>
      <color theme="1"/>
      <name val="Palatino Linotype"/>
      <family val="1"/>
    </font>
    <font>
      <b/>
      <sz val="18"/>
      <color theme="0"/>
      <name val="Palatino Linotype"/>
      <family val="1"/>
    </font>
    <font>
      <b/>
      <sz val="10"/>
      <color theme="1"/>
      <name val="Palatino Linotype"/>
      <family val="1"/>
    </font>
    <font>
      <b/>
      <sz val="11"/>
      <color rgb="FF002060"/>
      <name val="Palatino Linotype"/>
      <family val="1"/>
    </font>
    <font>
      <b/>
      <sz val="16"/>
      <color rgb="FF002060"/>
      <name val="Palatino Linotype"/>
      <family val="1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gradientFill>
        <stop position="0">
          <color theme="4" tint="-0.49803155613879818"/>
        </stop>
        <stop position="1">
          <color theme="4" tint="-0.25098422193060094"/>
        </stop>
      </gradient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0" tint="-0.25098422193060094"/>
        </stop>
        <stop position="1">
          <color theme="0" tint="-5.0965910824915313E-2"/>
        </stop>
      </gradientFill>
    </fill>
    <fill>
      <gradientFill>
        <stop position="0">
          <color rgb="FF002060"/>
        </stop>
        <stop position="1">
          <color theme="4" tint="-0.49803155613879818"/>
        </stop>
      </gradientFill>
    </fill>
    <fill>
      <gradientFill>
        <stop position="0">
          <color rgb="FF002060"/>
        </stop>
        <stop position="1">
          <color theme="4" tint="-0.25098422193060094"/>
        </stop>
      </gradientFill>
    </fill>
    <fill>
      <patternFill patternType="solid">
        <fgColor theme="4" tint="0.59999389629810485"/>
        <bgColor indexed="64"/>
      </patternFill>
    </fill>
    <fill>
      <gradientFill>
        <stop position="0">
          <color theme="4" tint="0.40000610370189521"/>
        </stop>
        <stop position="1">
          <color theme="4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gradientFill degree="90">
        <stop position="0">
          <color theme="4" tint="-0.49803155613879818"/>
        </stop>
        <stop position="1">
          <color theme="4" tint="-0.25098422193060094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gradientFill>
        <stop position="0">
          <color theme="8" tint="-0.49803155613879818"/>
        </stop>
        <stop position="1">
          <color theme="4" tint="-0.25098422193060094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4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rgb="FF002060"/>
      </left>
      <right style="medium">
        <color theme="0"/>
      </right>
      <top style="thick">
        <color rgb="FF00206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rgb="FF002060"/>
      </top>
      <bottom style="medium">
        <color theme="0"/>
      </bottom>
      <diagonal/>
    </border>
    <border>
      <left style="medium">
        <color theme="0"/>
      </left>
      <right style="thick">
        <color rgb="FF002060"/>
      </right>
      <top style="thick">
        <color rgb="FF002060"/>
      </top>
      <bottom style="medium">
        <color theme="0"/>
      </bottom>
      <diagonal/>
    </border>
    <border>
      <left style="thick">
        <color rgb="FF00206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rgb="FF002060"/>
      </right>
      <top style="medium">
        <color theme="0"/>
      </top>
      <bottom style="medium">
        <color theme="0"/>
      </bottom>
      <diagonal/>
    </border>
    <border>
      <left style="thick">
        <color rgb="FF002060"/>
      </left>
      <right style="medium">
        <color theme="0"/>
      </right>
      <top/>
      <bottom/>
      <diagonal/>
    </border>
    <border>
      <left style="thick">
        <color rgb="FF002060"/>
      </left>
      <right style="medium">
        <color theme="0"/>
      </right>
      <top/>
      <bottom style="thick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002060"/>
      </bottom>
      <diagonal/>
    </border>
    <border>
      <left style="medium">
        <color theme="0"/>
      </left>
      <right style="thick">
        <color rgb="FF002060"/>
      </right>
      <top style="medium">
        <color theme="0"/>
      </top>
      <bottom style="thick">
        <color rgb="FF002060"/>
      </bottom>
      <diagonal/>
    </border>
    <border>
      <left style="medium">
        <color theme="0"/>
      </left>
      <right/>
      <top style="medium">
        <color theme="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002060"/>
      </left>
      <right style="medium">
        <color theme="0"/>
      </right>
      <top style="medium">
        <color theme="0"/>
      </top>
      <bottom style="thick">
        <color rgb="FF00206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rgb="FF002060"/>
      </right>
      <top/>
      <bottom style="medium">
        <color theme="0"/>
      </bottom>
      <diagonal/>
    </border>
    <border>
      <left style="thick">
        <color rgb="FF00206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002060"/>
      </left>
      <right/>
      <top style="medium">
        <color theme="0"/>
      </top>
      <bottom style="medium">
        <color theme="0"/>
      </bottom>
      <diagonal/>
    </border>
    <border>
      <left/>
      <right style="thick">
        <color rgb="FF002060"/>
      </right>
      <top style="medium">
        <color theme="0"/>
      </top>
      <bottom style="medium">
        <color theme="0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medium">
        <color theme="0"/>
      </left>
      <right style="thick">
        <color rgb="FF002060"/>
      </right>
      <top style="medium">
        <color theme="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medium">
        <color theme="0"/>
      </bottom>
      <diagonal/>
    </border>
    <border>
      <left/>
      <right/>
      <top style="thick">
        <color rgb="FF002060"/>
      </top>
      <bottom style="medium">
        <color theme="0"/>
      </bottom>
      <diagonal/>
    </border>
    <border>
      <left/>
      <right style="thick">
        <color rgb="FF002060"/>
      </right>
      <top style="thick">
        <color rgb="FF002060"/>
      </top>
      <bottom style="medium">
        <color theme="0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rgb="FF002060"/>
      </right>
      <top/>
      <bottom style="thin">
        <color theme="0"/>
      </bottom>
      <diagonal/>
    </border>
    <border>
      <left style="thick">
        <color rgb="FF00206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rgb="FF002060"/>
      </right>
      <top style="thin">
        <color theme="0"/>
      </top>
      <bottom style="thin">
        <color theme="0"/>
      </bottom>
      <diagonal/>
    </border>
    <border>
      <left style="thick">
        <color rgb="FF002060"/>
      </left>
      <right/>
      <top style="medium">
        <color theme="0"/>
      </top>
      <bottom/>
      <diagonal/>
    </border>
    <border>
      <left style="thick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002060"/>
      </right>
      <top style="thin">
        <color theme="0"/>
      </top>
      <bottom/>
      <diagonal/>
    </border>
    <border>
      <left style="thick">
        <color rgb="FF00206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ck">
        <color rgb="FF00206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ck">
        <color rgb="FF002060"/>
      </right>
      <top/>
      <bottom/>
      <diagonal/>
    </border>
    <border>
      <left style="thick">
        <color rgb="FF002060"/>
      </left>
      <right/>
      <top style="medium">
        <color theme="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rgb="FF00206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00B050"/>
      </left>
      <right style="medium">
        <color theme="0"/>
      </right>
      <top style="medium">
        <color rgb="FF00B050"/>
      </top>
      <bottom style="medium">
        <color rgb="FF00B050"/>
      </bottom>
      <diagonal/>
    </border>
    <border>
      <left style="medium">
        <color theme="0"/>
      </left>
      <right style="medium">
        <color theme="0"/>
      </right>
      <top style="medium">
        <color rgb="FF00B050"/>
      </top>
      <bottom style="medium">
        <color rgb="FF00B050"/>
      </bottom>
      <diagonal/>
    </border>
    <border>
      <left style="medium">
        <color theme="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ck">
        <color rgb="FF002060"/>
      </right>
      <top style="thick">
        <color rgb="FF002060"/>
      </top>
      <bottom/>
      <diagonal/>
    </border>
    <border>
      <left style="medium">
        <color theme="0"/>
      </left>
      <right style="thick">
        <color rgb="FF002060"/>
      </right>
      <top/>
      <bottom style="thick">
        <color rgb="FF002060"/>
      </bottom>
      <diagonal/>
    </border>
    <border>
      <left style="medium">
        <color theme="0"/>
      </left>
      <right style="medium">
        <color theme="0"/>
      </right>
      <top style="thick">
        <color rgb="FF002060"/>
      </top>
      <bottom/>
      <diagonal/>
    </border>
    <border>
      <left style="medium">
        <color theme="0"/>
      </left>
      <right style="medium">
        <color theme="0"/>
      </right>
      <top/>
      <bottom style="thick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thick">
        <color rgb="FF002060"/>
      </top>
      <bottom/>
      <diagonal/>
    </border>
    <border>
      <left style="thick">
        <color rgb="FF00206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00206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ck">
        <color rgb="FF002060"/>
      </bottom>
      <diagonal/>
    </border>
    <border>
      <left/>
      <right style="medium">
        <color theme="0"/>
      </right>
      <top/>
      <bottom style="thick">
        <color rgb="FF002060"/>
      </bottom>
      <diagonal/>
    </border>
    <border>
      <left style="medium">
        <color theme="0"/>
      </left>
      <right style="thick">
        <color rgb="FF002060"/>
      </right>
      <top style="medium">
        <color rgb="FF00B050"/>
      </top>
      <bottom/>
      <diagonal/>
    </border>
    <border>
      <left style="medium">
        <color rgb="FF00B050"/>
      </left>
      <right style="medium">
        <color theme="0"/>
      </right>
      <top style="medium">
        <color rgb="FF00B050"/>
      </top>
      <bottom/>
      <diagonal/>
    </border>
    <border>
      <left style="medium">
        <color theme="0"/>
      </left>
      <right style="medium">
        <color theme="0"/>
      </right>
      <top style="medium">
        <color rgb="FF00B050"/>
      </top>
      <bottom/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 style="medium">
        <color theme="0"/>
      </left>
      <right style="medium">
        <color theme="0"/>
      </right>
      <top style="medium">
        <color rgb="FF002060"/>
      </top>
      <bottom/>
      <diagonal/>
    </border>
    <border>
      <left style="medium">
        <color theme="0"/>
      </left>
      <right style="thick">
        <color rgb="FF002060"/>
      </right>
      <top style="medium">
        <color rgb="FF002060"/>
      </top>
      <bottom/>
      <diagonal/>
    </border>
    <border>
      <left style="medium">
        <color theme="0"/>
      </left>
      <right/>
      <top style="medium">
        <color theme="8" tint="-0.499984740745262"/>
      </top>
      <bottom/>
      <diagonal/>
    </border>
    <border>
      <left/>
      <right style="medium">
        <color theme="0"/>
      </right>
      <top style="medium">
        <color theme="8" tint="-0.499984740745262"/>
      </top>
      <bottom/>
      <diagonal/>
    </border>
    <border>
      <left style="medium">
        <color theme="0"/>
      </left>
      <right style="medium">
        <color theme="0"/>
      </right>
      <top style="medium">
        <color theme="8" tint="-0.499984740745262"/>
      </top>
      <bottom/>
      <diagonal/>
    </border>
    <border>
      <left style="medium">
        <color theme="0"/>
      </left>
      <right style="thick">
        <color rgb="FF002060"/>
      </right>
      <top style="medium">
        <color theme="8" tint="-0.499984740745262"/>
      </top>
      <bottom/>
      <diagonal/>
    </border>
    <border>
      <left style="medium">
        <color rgb="FF00206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theme="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206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rgb="FF002060"/>
      </bottom>
      <diagonal/>
    </border>
    <border>
      <left/>
      <right style="thick">
        <color rgb="FF002060"/>
      </right>
      <top style="medium">
        <color theme="0"/>
      </top>
      <bottom style="thick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thick">
        <color rgb="FF002060"/>
      </right>
      <top/>
      <bottom style="medium">
        <color theme="0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 style="thick">
        <color theme="8" tint="-0.499984740745262"/>
      </left>
      <right style="medium">
        <color theme="0"/>
      </right>
      <top style="thick">
        <color theme="8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8" tint="-0.499984740745262"/>
      </top>
      <bottom style="medium">
        <color theme="0"/>
      </bottom>
      <diagonal/>
    </border>
    <border>
      <left style="medium">
        <color theme="0"/>
      </left>
      <right style="thick">
        <color theme="8" tint="-0.499984740745262"/>
      </right>
      <top style="thick">
        <color theme="8" tint="-0.499984740745262"/>
      </top>
      <bottom style="medium">
        <color theme="0"/>
      </bottom>
      <diagonal/>
    </border>
    <border>
      <left style="thick">
        <color theme="8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8" tint="-0.499984740745262"/>
      </right>
      <top style="medium">
        <color theme="0"/>
      </top>
      <bottom style="medium">
        <color theme="0"/>
      </bottom>
      <diagonal/>
    </border>
    <border>
      <left style="thick">
        <color theme="8" tint="-0.499984740745262"/>
      </left>
      <right style="medium">
        <color theme="0"/>
      </right>
      <top style="medium">
        <color theme="0"/>
      </top>
      <bottom style="thick">
        <color theme="8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8" tint="-0.499984740745262"/>
      </bottom>
      <diagonal/>
    </border>
    <border>
      <left style="medium">
        <color theme="0"/>
      </left>
      <right style="thick">
        <color theme="8" tint="-0.499984740745262"/>
      </right>
      <top style="medium">
        <color theme="0"/>
      </top>
      <bottom style="thick">
        <color rgb="FF002060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164" fontId="8" fillId="8" borderId="0" xfId="0" applyNumberFormat="1" applyFont="1" applyFill="1" applyAlignment="1">
      <alignment horizontal="center" vertical="center"/>
    </xf>
    <xf numFmtId="164" fontId="8" fillId="8" borderId="14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" fillId="7" borderId="19" xfId="0" applyNumberFormat="1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164" fontId="1" fillId="7" borderId="22" xfId="0" applyNumberFormat="1" applyFont="1" applyFill="1" applyBorder="1" applyAlignment="1">
      <alignment horizontal="center" vertical="center"/>
    </xf>
    <xf numFmtId="164" fontId="1" fillId="7" borderId="23" xfId="0" applyNumberFormat="1" applyFont="1" applyFill="1" applyBorder="1" applyAlignment="1">
      <alignment horizontal="center" vertical="center"/>
    </xf>
    <xf numFmtId="9" fontId="1" fillId="6" borderId="6" xfId="0" applyNumberFormat="1" applyFont="1" applyFill="1" applyBorder="1" applyAlignment="1">
      <alignment horizontal="center" vertical="center"/>
    </xf>
    <xf numFmtId="165" fontId="1" fillId="5" borderId="6" xfId="0" applyNumberFormat="1" applyFont="1" applyFill="1" applyBorder="1" applyAlignment="1">
      <alignment vertical="center"/>
    </xf>
    <xf numFmtId="9" fontId="1" fillId="6" borderId="2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vertical="center"/>
    </xf>
    <xf numFmtId="166" fontId="1" fillId="6" borderId="2" xfId="0" applyNumberFormat="1" applyFont="1" applyFill="1" applyBorder="1" applyAlignment="1">
      <alignment horizontal="center" vertical="center"/>
    </xf>
    <xf numFmtId="9" fontId="1" fillId="6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vertical="center"/>
    </xf>
    <xf numFmtId="166" fontId="7" fillId="6" borderId="9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166" fontId="7" fillId="6" borderId="44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164" fontId="1" fillId="7" borderId="55" xfId="0" applyNumberFormat="1" applyFont="1" applyFill="1" applyBorder="1" applyAlignment="1">
      <alignment horizontal="center" vertical="center"/>
    </xf>
    <xf numFmtId="0" fontId="1" fillId="0" borderId="5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164" fontId="1" fillId="7" borderId="30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1" fillId="7" borderId="66" xfId="0" applyFont="1" applyFill="1" applyBorder="1" applyAlignment="1">
      <alignment horizontal="center" vertical="center"/>
    </xf>
    <xf numFmtId="164" fontId="8" fillId="8" borderId="67" xfId="0" applyNumberFormat="1" applyFont="1" applyFill="1" applyBorder="1" applyAlignment="1">
      <alignment horizontal="center" vertical="center"/>
    </xf>
    <xf numFmtId="165" fontId="1" fillId="5" borderId="65" xfId="0" applyNumberFormat="1" applyFont="1" applyFill="1" applyBorder="1" applyAlignment="1">
      <alignment vertical="center"/>
    </xf>
    <xf numFmtId="165" fontId="1" fillId="5" borderId="67" xfId="0" applyNumberFormat="1" applyFont="1" applyFill="1" applyBorder="1" applyAlignment="1">
      <alignment vertical="center"/>
    </xf>
    <xf numFmtId="165" fontId="1" fillId="5" borderId="70" xfId="0" applyNumberFormat="1" applyFont="1" applyFill="1" applyBorder="1" applyAlignment="1">
      <alignment vertical="center"/>
    </xf>
    <xf numFmtId="164" fontId="8" fillId="8" borderId="19" xfId="0" applyNumberFormat="1" applyFont="1" applyFill="1" applyBorder="1" applyAlignment="1">
      <alignment horizontal="center" vertical="center"/>
    </xf>
    <xf numFmtId="164" fontId="8" fillId="8" borderId="72" xfId="0" applyNumberFormat="1" applyFont="1" applyFill="1" applyBorder="1" applyAlignment="1">
      <alignment horizontal="center" vertical="center"/>
    </xf>
    <xf numFmtId="165" fontId="1" fillId="5" borderId="73" xfId="0" applyNumberFormat="1" applyFont="1" applyFill="1" applyBorder="1" applyAlignment="1">
      <alignment vertical="center"/>
    </xf>
    <xf numFmtId="0" fontId="1" fillId="7" borderId="75" xfId="0" applyFont="1" applyFill="1" applyBorder="1" applyAlignment="1">
      <alignment horizontal="center" vertical="center"/>
    </xf>
    <xf numFmtId="164" fontId="15" fillId="14" borderId="59" xfId="0" applyNumberFormat="1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 vertical="center"/>
    </xf>
    <xf numFmtId="164" fontId="1" fillId="7" borderId="77" xfId="0" applyNumberFormat="1" applyFont="1" applyFill="1" applyBorder="1" applyAlignment="1">
      <alignment horizontal="center" vertical="center"/>
    </xf>
    <xf numFmtId="164" fontId="1" fillId="7" borderId="7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/>
    </xf>
    <xf numFmtId="164" fontId="17" fillId="7" borderId="19" xfId="0" applyNumberFormat="1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164" fontId="17" fillId="7" borderId="22" xfId="0" applyNumberFormat="1" applyFont="1" applyFill="1" applyBorder="1" applyAlignment="1">
      <alignment horizontal="center" vertical="center"/>
    </xf>
    <xf numFmtId="164" fontId="17" fillId="7" borderId="23" xfId="0" applyNumberFormat="1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15" borderId="15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/>
    </xf>
    <xf numFmtId="0" fontId="19" fillId="16" borderId="17" xfId="0" applyFont="1" applyFill="1" applyBorder="1" applyAlignment="1">
      <alignment horizontal="center" vertical="center"/>
    </xf>
    <xf numFmtId="0" fontId="19" fillId="16" borderId="28" xfId="0" applyFont="1" applyFill="1" applyBorder="1" applyAlignment="1">
      <alignment horizontal="center" vertical="center"/>
    </xf>
    <xf numFmtId="0" fontId="19" fillId="16" borderId="29" xfId="0" applyFont="1" applyFill="1" applyBorder="1" applyAlignment="1">
      <alignment horizontal="center" vertical="center"/>
    </xf>
    <xf numFmtId="0" fontId="19" fillId="16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78" xfId="0" applyFont="1" applyFill="1" applyBorder="1" applyAlignment="1">
      <alignment horizontal="center" vertical="center"/>
    </xf>
    <xf numFmtId="164" fontId="17" fillId="7" borderId="78" xfId="0" applyNumberFormat="1" applyFont="1" applyFill="1" applyBorder="1" applyAlignment="1">
      <alignment horizontal="center" vertical="center"/>
    </xf>
    <xf numFmtId="164" fontId="17" fillId="7" borderId="55" xfId="0" applyNumberFormat="1" applyFont="1" applyFill="1" applyBorder="1" applyAlignment="1">
      <alignment horizontal="center" vertical="center"/>
    </xf>
    <xf numFmtId="0" fontId="19" fillId="16" borderId="79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4" fillId="11" borderId="76" xfId="0" applyFont="1" applyFill="1" applyBorder="1" applyAlignment="1">
      <alignment horizontal="center" vertical="center"/>
    </xf>
    <xf numFmtId="164" fontId="16" fillId="8" borderId="5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9" fillId="16" borderId="29" xfId="0" applyFont="1" applyFill="1" applyBorder="1" applyAlignment="1">
      <alignment vertical="center"/>
    </xf>
    <xf numFmtId="0" fontId="19" fillId="16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22" fillId="7" borderId="90" xfId="0" applyFont="1" applyFill="1" applyBorder="1" applyAlignment="1">
      <alignment horizontal="center" vertical="center"/>
    </xf>
    <xf numFmtId="0" fontId="22" fillId="7" borderId="91" xfId="0" applyFont="1" applyFill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21" fillId="3" borderId="93" xfId="0" applyFont="1" applyFill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2" borderId="95" xfId="0" applyFont="1" applyFill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22" fillId="20" borderId="90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2" borderId="96" xfId="0" applyFont="1" applyFill="1" applyBorder="1" applyAlignment="1">
      <alignment horizontal="center" vertical="center"/>
    </xf>
    <xf numFmtId="0" fontId="17" fillId="19" borderId="19" xfId="0" applyFont="1" applyFill="1" applyBorder="1" applyAlignment="1">
      <alignment horizontal="center" vertical="center"/>
    </xf>
    <xf numFmtId="164" fontId="25" fillId="7" borderId="22" xfId="0" applyNumberFormat="1" applyFont="1" applyFill="1" applyBorder="1" applyAlignment="1">
      <alignment horizontal="center" vertical="center"/>
    </xf>
    <xf numFmtId="164" fontId="25" fillId="7" borderId="23" xfId="0" applyNumberFormat="1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/>
    </xf>
    <xf numFmtId="164" fontId="18" fillId="7" borderId="83" xfId="0" applyNumberFormat="1" applyFont="1" applyFill="1" applyBorder="1" applyAlignment="1">
      <alignment horizontal="center" vertical="center"/>
    </xf>
    <xf numFmtId="164" fontId="17" fillId="7" borderId="80" xfId="0" applyNumberFormat="1" applyFont="1" applyFill="1" applyBorder="1" applyAlignment="1">
      <alignment horizontal="center" vertical="center"/>
    </xf>
    <xf numFmtId="164" fontId="18" fillId="7" borderId="80" xfId="0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vertical="center"/>
    </xf>
    <xf numFmtId="0" fontId="17" fillId="14" borderId="4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164" fontId="17" fillId="14" borderId="1" xfId="0" applyNumberFormat="1" applyFont="1" applyFill="1" applyBorder="1" applyAlignment="1">
      <alignment horizontal="center" vertical="center"/>
    </xf>
    <xf numFmtId="0" fontId="17" fillId="14" borderId="105" xfId="0" applyFont="1" applyFill="1" applyBorder="1" applyAlignment="1">
      <alignment horizontal="center" vertical="center"/>
    </xf>
    <xf numFmtId="0" fontId="17" fillId="14" borderId="106" xfId="0" applyFont="1" applyFill="1" applyBorder="1" applyAlignment="1">
      <alignment horizontal="center" vertical="center"/>
    </xf>
    <xf numFmtId="0" fontId="17" fillId="14" borderId="78" xfId="0" applyFont="1" applyFill="1" applyBorder="1" applyAlignment="1">
      <alignment horizontal="center" vertical="center"/>
    </xf>
    <xf numFmtId="164" fontId="17" fillId="14" borderId="78" xfId="0" applyNumberFormat="1" applyFont="1" applyFill="1" applyBorder="1" applyAlignment="1">
      <alignment horizontal="center" vertical="center"/>
    </xf>
    <xf numFmtId="164" fontId="18" fillId="14" borderId="1" xfId="0" applyNumberFormat="1" applyFont="1" applyFill="1" applyBorder="1" applyAlignment="1">
      <alignment horizontal="center" vertical="center"/>
    </xf>
    <xf numFmtId="0" fontId="18" fillId="14" borderId="78" xfId="0" applyFont="1" applyFill="1" applyBorder="1" applyAlignment="1">
      <alignment horizontal="center" vertical="center"/>
    </xf>
    <xf numFmtId="164" fontId="18" fillId="14" borderId="78" xfId="0" applyNumberFormat="1" applyFont="1" applyFill="1" applyBorder="1" applyAlignment="1">
      <alignment horizontal="center" vertical="center"/>
    </xf>
    <xf numFmtId="164" fontId="18" fillId="7" borderId="109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17" fillId="12" borderId="28" xfId="0" applyFont="1" applyFill="1" applyBorder="1" applyAlignment="1">
      <alignment horizontal="center" vertical="center"/>
    </xf>
    <xf numFmtId="164" fontId="17" fillId="12" borderId="19" xfId="0" applyNumberFormat="1" applyFont="1" applyFill="1" applyBorder="1" applyAlignment="1">
      <alignment horizontal="center" vertical="center"/>
    </xf>
    <xf numFmtId="0" fontId="17" fillId="12" borderId="29" xfId="0" applyFont="1" applyFill="1" applyBorder="1" applyAlignment="1">
      <alignment horizontal="center" vertical="center"/>
    </xf>
    <xf numFmtId="164" fontId="17" fillId="12" borderId="23" xfId="0" applyNumberFormat="1" applyFont="1" applyFill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1" fillId="8" borderId="12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7" borderId="12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1" fillId="7" borderId="122" xfId="0" applyNumberFormat="1" applyFont="1" applyFill="1" applyBorder="1" applyAlignment="1">
      <alignment horizontal="center" vertical="center"/>
    </xf>
    <xf numFmtId="0" fontId="1" fillId="7" borderId="122" xfId="0" applyFont="1" applyFill="1" applyBorder="1" applyAlignment="1">
      <alignment horizontal="center" vertical="center"/>
    </xf>
    <xf numFmtId="164" fontId="1" fillId="7" borderId="126" xfId="0" applyNumberFormat="1" applyFont="1" applyFill="1" applyBorder="1" applyAlignment="1">
      <alignment horizontal="center" vertical="center"/>
    </xf>
    <xf numFmtId="0" fontId="1" fillId="16" borderId="123" xfId="0" applyFont="1" applyFill="1" applyBorder="1" applyAlignment="1">
      <alignment horizontal="center" vertical="center"/>
    </xf>
    <xf numFmtId="164" fontId="5" fillId="17" borderId="128" xfId="0" applyNumberFormat="1" applyFont="1" applyFill="1" applyBorder="1" applyAlignment="1">
      <alignment horizontal="center" vertical="center"/>
    </xf>
    <xf numFmtId="0" fontId="5" fillId="17" borderId="128" xfId="0" applyFont="1" applyFill="1" applyBorder="1" applyAlignment="1">
      <alignment horizontal="center" vertical="center"/>
    </xf>
    <xf numFmtId="0" fontId="5" fillId="17" borderId="124" xfId="0" applyFont="1" applyFill="1" applyBorder="1" applyAlignment="1">
      <alignment horizontal="center" vertical="center"/>
    </xf>
    <xf numFmtId="0" fontId="5" fillId="17" borderId="120" xfId="0" applyFont="1" applyFill="1" applyBorder="1" applyAlignment="1">
      <alignment horizontal="center" vertical="center"/>
    </xf>
    <xf numFmtId="0" fontId="5" fillId="17" borderId="121" xfId="0" applyFont="1" applyFill="1" applyBorder="1" applyAlignment="1">
      <alignment horizontal="center" vertical="center"/>
    </xf>
    <xf numFmtId="10" fontId="8" fillId="8" borderId="14" xfId="1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165" fontId="1" fillId="5" borderId="19" xfId="0" applyNumberFormat="1" applyFont="1" applyFill="1" applyBorder="1" applyAlignment="1">
      <alignment vertical="center"/>
    </xf>
    <xf numFmtId="166" fontId="1" fillId="6" borderId="1" xfId="0" applyNumberFormat="1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64" fontId="8" fillId="8" borderId="55" xfId="0" applyNumberFormat="1" applyFont="1" applyFill="1" applyBorder="1" applyAlignment="1">
      <alignment horizontal="center" vertical="center"/>
    </xf>
    <xf numFmtId="1" fontId="8" fillId="8" borderId="55" xfId="0" applyNumberFormat="1" applyFont="1" applyFill="1" applyBorder="1" applyAlignment="1">
      <alignment horizontal="center" vertical="center"/>
    </xf>
    <xf numFmtId="164" fontId="8" fillId="8" borderId="129" xfId="0" applyNumberFormat="1" applyFont="1" applyFill="1" applyBorder="1" applyAlignment="1">
      <alignment horizontal="center" vertical="center"/>
    </xf>
    <xf numFmtId="164" fontId="8" fillId="8" borderId="130" xfId="0" applyNumberFormat="1" applyFont="1" applyFill="1" applyBorder="1" applyAlignment="1">
      <alignment horizontal="center" vertical="center"/>
    </xf>
    <xf numFmtId="10" fontId="8" fillId="8" borderId="131" xfId="1" applyNumberFormat="1" applyFont="1" applyFill="1" applyBorder="1" applyAlignment="1">
      <alignment horizontal="center" vertical="center"/>
    </xf>
    <xf numFmtId="0" fontId="19" fillId="15" borderId="132" xfId="0" applyFont="1" applyFill="1" applyBorder="1" applyAlignment="1">
      <alignment horizontal="center" vertical="center"/>
    </xf>
    <xf numFmtId="0" fontId="19" fillId="16" borderId="133" xfId="0" applyFont="1" applyFill="1" applyBorder="1" applyAlignment="1">
      <alignment horizontal="center" vertical="center"/>
    </xf>
    <xf numFmtId="0" fontId="19" fillId="16" borderId="134" xfId="0" applyFont="1" applyFill="1" applyBorder="1" applyAlignment="1">
      <alignment horizontal="center" vertical="center"/>
    </xf>
    <xf numFmtId="0" fontId="19" fillId="16" borderId="135" xfId="0" applyFont="1" applyFill="1" applyBorder="1" applyAlignment="1">
      <alignment horizontal="center" vertical="center"/>
    </xf>
    <xf numFmtId="0" fontId="19" fillId="16" borderId="137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2" xfId="0" applyFont="1" applyFill="1" applyBorder="1" applyAlignment="1">
      <alignment horizontal="center" vertical="center"/>
    </xf>
    <xf numFmtId="164" fontId="17" fillId="7" borderId="136" xfId="0" applyNumberFormat="1" applyFont="1" applyFill="1" applyBorder="1" applyAlignment="1">
      <alignment horizontal="center" vertical="center"/>
    </xf>
    <xf numFmtId="164" fontId="17" fillId="7" borderId="138" xfId="0" applyNumberFormat="1" applyFont="1" applyFill="1" applyBorder="1" applyAlignment="1">
      <alignment horizontal="center" vertical="center"/>
    </xf>
    <xf numFmtId="164" fontId="17" fillId="7" borderId="139" xfId="0" applyNumberFormat="1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center" vertical="center"/>
    </xf>
    <xf numFmtId="164" fontId="1" fillId="22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" fillId="23" borderId="120" xfId="0" applyFont="1" applyFill="1" applyBorder="1" applyAlignment="1">
      <alignment horizontal="center" vertical="center"/>
    </xf>
    <xf numFmtId="164" fontId="5" fillId="17" borderId="1" xfId="0" applyNumberFormat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7" borderId="125" xfId="0" applyFont="1" applyFill="1" applyBorder="1" applyAlignment="1">
      <alignment horizontal="center" vertical="center"/>
    </xf>
    <xf numFmtId="164" fontId="17" fillId="7" borderId="16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78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17" fillId="14" borderId="84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left" vertical="center" wrapText="1"/>
    </xf>
    <xf numFmtId="0" fontId="4" fillId="11" borderId="26" xfId="0" applyFont="1" applyFill="1" applyBorder="1" applyAlignment="1">
      <alignment horizontal="left" vertical="center" wrapText="1"/>
    </xf>
    <xf numFmtId="0" fontId="4" fillId="11" borderId="52" xfId="0" applyFont="1" applyFill="1" applyBorder="1" applyAlignment="1">
      <alignment horizontal="left" vertical="center" wrapText="1"/>
    </xf>
    <xf numFmtId="0" fontId="4" fillId="11" borderId="53" xfId="0" applyFont="1" applyFill="1" applyBorder="1" applyAlignment="1">
      <alignment horizontal="left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54" xfId="0" applyFont="1" applyFill="1" applyBorder="1" applyAlignment="1">
      <alignment horizontal="center" vertical="center"/>
    </xf>
    <xf numFmtId="0" fontId="6" fillId="11" borderId="60" xfId="0" applyFont="1" applyFill="1" applyBorder="1" applyAlignment="1">
      <alignment horizontal="center" vertical="center"/>
    </xf>
    <xf numFmtId="0" fontId="6" fillId="11" borderId="61" xfId="0" applyFont="1" applyFill="1" applyBorder="1" applyAlignment="1">
      <alignment horizontal="center" vertical="center"/>
    </xf>
    <xf numFmtId="0" fontId="6" fillId="11" borderId="62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12" fillId="11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22" fillId="13" borderId="50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22" fillId="13" borderId="51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/>
    </xf>
    <xf numFmtId="0" fontId="4" fillId="11" borderId="5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52" xfId="0" applyFont="1" applyFill="1" applyBorder="1" applyAlignment="1">
      <alignment horizontal="center" vertical="center" wrapText="1"/>
    </xf>
    <xf numFmtId="0" fontId="4" fillId="11" borderId="53" xfId="0" applyFont="1" applyFill="1" applyBorder="1" applyAlignment="1">
      <alignment horizontal="center" vertical="center" wrapText="1"/>
    </xf>
    <xf numFmtId="0" fontId="4" fillId="11" borderId="54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16" borderId="25" xfId="0" applyFont="1" applyFill="1" applyBorder="1" applyAlignment="1">
      <alignment horizontal="center" vertical="center"/>
    </xf>
    <xf numFmtId="0" fontId="23" fillId="16" borderId="26" xfId="0" applyFont="1" applyFill="1" applyBorder="1" applyAlignment="1">
      <alignment horizontal="center" vertical="center"/>
    </xf>
    <xf numFmtId="0" fontId="23" fillId="16" borderId="27" xfId="0" applyFont="1" applyFill="1" applyBorder="1" applyAlignment="1">
      <alignment horizontal="center" vertical="center"/>
    </xf>
    <xf numFmtId="0" fontId="23" fillId="16" borderId="52" xfId="0" applyFont="1" applyFill="1" applyBorder="1" applyAlignment="1">
      <alignment horizontal="center" vertical="center"/>
    </xf>
    <xf numFmtId="0" fontId="23" fillId="16" borderId="53" xfId="0" applyFont="1" applyFill="1" applyBorder="1" applyAlignment="1">
      <alignment horizontal="center" vertical="center"/>
    </xf>
    <xf numFmtId="0" fontId="23" fillId="16" borderId="54" xfId="0" applyFont="1" applyFill="1" applyBorder="1" applyAlignment="1">
      <alignment horizontal="center" vertical="center"/>
    </xf>
    <xf numFmtId="0" fontId="18" fillId="7" borderId="81" xfId="0" applyFont="1" applyFill="1" applyBorder="1" applyAlignment="1">
      <alignment horizontal="center" vertical="center"/>
    </xf>
    <xf numFmtId="0" fontId="18" fillId="7" borderId="82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164" fontId="20" fillId="7" borderId="16" xfId="0" applyNumberFormat="1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17" fillId="15" borderId="15" xfId="0" applyFont="1" applyFill="1" applyBorder="1" applyAlignment="1">
      <alignment horizontal="center" vertical="center"/>
    </xf>
    <xf numFmtId="0" fontId="17" fillId="15" borderId="16" xfId="0" applyFont="1" applyFill="1" applyBorder="1" applyAlignment="1">
      <alignment horizontal="center" vertical="center"/>
    </xf>
    <xf numFmtId="164" fontId="26" fillId="7" borderId="87" xfId="0" applyNumberFormat="1" applyFont="1" applyFill="1" applyBorder="1" applyAlignment="1">
      <alignment horizontal="center" vertical="center"/>
    </xf>
    <xf numFmtId="0" fontId="26" fillId="7" borderId="8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/>
    </xf>
    <xf numFmtId="0" fontId="19" fillId="18" borderId="25" xfId="0" applyFont="1" applyFill="1" applyBorder="1" applyAlignment="1">
      <alignment horizontal="center" vertical="center" textRotation="90"/>
    </xf>
    <xf numFmtId="0" fontId="19" fillId="18" borderId="57" xfId="0" applyFont="1" applyFill="1" applyBorder="1" applyAlignment="1">
      <alignment horizontal="center" vertical="center" textRotation="90"/>
    </xf>
    <xf numFmtId="0" fontId="19" fillId="18" borderId="52" xfId="0" applyFont="1" applyFill="1" applyBorder="1" applyAlignment="1">
      <alignment horizontal="center" vertical="center" textRotation="90"/>
    </xf>
    <xf numFmtId="164" fontId="17" fillId="7" borderId="118" xfId="0" applyNumberFormat="1" applyFont="1" applyFill="1" applyBorder="1" applyAlignment="1">
      <alignment horizontal="center" vertical="center"/>
    </xf>
    <xf numFmtId="0" fontId="17" fillId="7" borderId="88" xfId="0" applyFont="1" applyFill="1" applyBorder="1" applyAlignment="1">
      <alignment horizontal="center" vertical="center"/>
    </xf>
    <xf numFmtId="0" fontId="19" fillId="17" borderId="16" xfId="0" applyFont="1" applyFill="1" applyBorder="1" applyAlignment="1">
      <alignment horizontal="center" vertical="center"/>
    </xf>
    <xf numFmtId="0" fontId="19" fillId="17" borderId="80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15" borderId="60" xfId="0" applyFont="1" applyFill="1" applyBorder="1" applyAlignment="1">
      <alignment horizontal="center" vertical="center"/>
    </xf>
    <xf numFmtId="0" fontId="19" fillId="15" borderId="61" xfId="0" applyFont="1" applyFill="1" applyBorder="1" applyAlignment="1">
      <alignment horizontal="center" vertical="center"/>
    </xf>
    <xf numFmtId="0" fontId="19" fillId="15" borderId="62" xfId="0" applyFont="1" applyFill="1" applyBorder="1" applyAlignment="1">
      <alignment horizontal="center" vertical="center"/>
    </xf>
    <xf numFmtId="164" fontId="18" fillId="8" borderId="16" xfId="0" applyNumberFormat="1" applyFont="1" applyFill="1" applyBorder="1" applyAlignment="1">
      <alignment horizontal="center" vertical="center"/>
    </xf>
    <xf numFmtId="0" fontId="18" fillId="8" borderId="22" xfId="0" applyFont="1" applyFill="1" applyBorder="1" applyAlignment="1">
      <alignment horizontal="center" vertical="center"/>
    </xf>
    <xf numFmtId="0" fontId="19" fillId="18" borderId="15" xfId="0" applyFont="1" applyFill="1" applyBorder="1" applyAlignment="1">
      <alignment horizontal="center" vertical="center" textRotation="90"/>
    </xf>
    <xf numFmtId="0" fontId="19" fillId="18" borderId="102" xfId="0" applyFont="1" applyFill="1" applyBorder="1" applyAlignment="1">
      <alignment horizontal="center" vertical="center" textRotation="90"/>
    </xf>
    <xf numFmtId="0" fontId="19" fillId="18" borderId="28" xfId="0" applyFont="1" applyFill="1" applyBorder="1" applyAlignment="1">
      <alignment horizontal="center" vertical="center" textRotation="90"/>
    </xf>
    <xf numFmtId="0" fontId="19" fillId="18" borderId="18" xfId="0" applyFont="1" applyFill="1" applyBorder="1" applyAlignment="1">
      <alignment horizontal="center" vertical="center" textRotation="90"/>
    </xf>
    <xf numFmtId="0" fontId="19" fillId="18" borderId="29" xfId="0" applyFont="1" applyFill="1" applyBorder="1" applyAlignment="1">
      <alignment horizontal="center" vertical="center" textRotation="90"/>
    </xf>
    <xf numFmtId="164" fontId="17" fillId="7" borderId="114" xfId="0" applyNumberFormat="1" applyFont="1" applyFill="1" applyBorder="1" applyAlignment="1">
      <alignment horizontal="center" vertical="center"/>
    </xf>
    <xf numFmtId="164" fontId="17" fillId="7" borderId="88" xfId="0" applyNumberFormat="1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164" fontId="26" fillId="7" borderId="85" xfId="0" applyNumberFormat="1" applyFont="1" applyFill="1" applyBorder="1" applyAlignment="1">
      <alignment horizontal="center" vertical="center"/>
    </xf>
    <xf numFmtId="0" fontId="26" fillId="7" borderId="86" xfId="0" applyFont="1" applyFill="1" applyBorder="1" applyAlignment="1">
      <alignment horizontal="center" vertical="center"/>
    </xf>
    <xf numFmtId="164" fontId="17" fillId="7" borderId="115" xfId="0" applyNumberFormat="1" applyFont="1" applyFill="1" applyBorder="1" applyAlignment="1">
      <alignment horizontal="center" vertical="center"/>
    </xf>
    <xf numFmtId="164" fontId="17" fillId="7" borderId="86" xfId="0" applyNumberFormat="1" applyFont="1" applyFill="1" applyBorder="1" applyAlignment="1">
      <alignment horizontal="center" vertical="center"/>
    </xf>
    <xf numFmtId="0" fontId="19" fillId="4" borderId="103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101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104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164" fontId="17" fillId="7" borderId="119" xfId="0" applyNumberFormat="1" applyFont="1" applyFill="1" applyBorder="1" applyAlignment="1">
      <alignment horizontal="center" vertical="center"/>
    </xf>
    <xf numFmtId="0" fontId="17" fillId="7" borderId="86" xfId="0" applyFont="1" applyFill="1" applyBorder="1" applyAlignment="1">
      <alignment horizontal="center" vertical="center"/>
    </xf>
    <xf numFmtId="0" fontId="20" fillId="7" borderId="116" xfId="0" applyFont="1" applyFill="1" applyBorder="1" applyAlignment="1">
      <alignment horizontal="center" vertical="center" wrapText="1"/>
    </xf>
    <xf numFmtId="0" fontId="20" fillId="7" borderId="117" xfId="0" applyFont="1" applyFill="1" applyBorder="1" applyAlignment="1">
      <alignment horizontal="center" vertical="center" wrapText="1"/>
    </xf>
    <xf numFmtId="0" fontId="20" fillId="7" borderId="107" xfId="0" applyFont="1" applyFill="1" applyBorder="1" applyAlignment="1">
      <alignment horizontal="center" vertical="center" wrapText="1"/>
    </xf>
    <xf numFmtId="0" fontId="20" fillId="7" borderId="108" xfId="0" applyFont="1" applyFill="1" applyBorder="1" applyAlignment="1">
      <alignment horizontal="center" vertical="center" wrapText="1"/>
    </xf>
    <xf numFmtId="0" fontId="20" fillId="7" borderId="112" xfId="0" applyFont="1" applyFill="1" applyBorder="1" applyAlignment="1">
      <alignment horizontal="center" vertical="center" wrapText="1"/>
    </xf>
    <xf numFmtId="0" fontId="20" fillId="7" borderId="113" xfId="0" applyFont="1" applyFill="1" applyBorder="1" applyAlignment="1">
      <alignment horizontal="center" vertical="center" wrapText="1"/>
    </xf>
    <xf numFmtId="0" fontId="18" fillId="7" borderId="110" xfId="0" applyFont="1" applyFill="1" applyBorder="1" applyAlignment="1">
      <alignment horizontal="center" vertical="center"/>
    </xf>
    <xf numFmtId="0" fontId="18" fillId="7" borderId="111" xfId="0" applyFont="1" applyFill="1" applyBorder="1" applyAlignment="1">
      <alignment horizontal="center" vertical="center"/>
    </xf>
    <xf numFmtId="0" fontId="19" fillId="17" borderId="17" xfId="0" applyFont="1" applyFill="1" applyBorder="1" applyAlignment="1">
      <alignment horizontal="center" vertical="center" textRotation="180"/>
    </xf>
    <xf numFmtId="0" fontId="19" fillId="17" borderId="19" xfId="0" applyFont="1" applyFill="1" applyBorder="1" applyAlignment="1">
      <alignment horizontal="center" vertical="center" textRotation="180"/>
    </xf>
    <xf numFmtId="0" fontId="19" fillId="17" borderId="23" xfId="0" applyFont="1" applyFill="1" applyBorder="1" applyAlignment="1">
      <alignment horizontal="center" vertical="center" textRotation="180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left" vertical="center"/>
    </xf>
    <xf numFmtId="0" fontId="8" fillId="9" borderId="13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13" fillId="11" borderId="25" xfId="0" applyFont="1" applyFill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13" fillId="11" borderId="52" xfId="0" applyFont="1" applyFill="1" applyBorder="1" applyAlignment="1">
      <alignment horizontal="center" vertical="center"/>
    </xf>
    <xf numFmtId="0" fontId="13" fillId="11" borderId="53" xfId="0" applyFont="1" applyFill="1" applyBorder="1" applyAlignment="1">
      <alignment horizontal="center" vertical="center"/>
    </xf>
    <xf numFmtId="0" fontId="13" fillId="11" borderId="5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64" fontId="1" fillId="7" borderId="74" xfId="0" applyNumberFormat="1" applyFont="1" applyFill="1" applyBorder="1" applyAlignment="1">
      <alignment horizontal="center" vertical="center"/>
    </xf>
    <xf numFmtId="164" fontId="1" fillId="7" borderId="127" xfId="0" applyNumberFormat="1" applyFont="1" applyFill="1" applyBorder="1" applyAlignment="1">
      <alignment horizontal="center" vertical="center"/>
    </xf>
    <xf numFmtId="0" fontId="19" fillId="21" borderId="15" xfId="0" applyFont="1" applyFill="1" applyBorder="1" applyAlignment="1">
      <alignment horizontal="center" vertical="center"/>
    </xf>
    <xf numFmtId="0" fontId="19" fillId="21" borderId="17" xfId="0" applyFont="1" applyFill="1" applyBorder="1" applyAlignment="1">
      <alignment horizontal="center" vertical="center"/>
    </xf>
    <xf numFmtId="0" fontId="5" fillId="16" borderId="123" xfId="0" applyFont="1" applyFill="1" applyBorder="1" applyAlignment="1">
      <alignment horizontal="center" vertical="center"/>
    </xf>
    <xf numFmtId="0" fontId="5" fillId="16" borderId="128" xfId="0" applyFont="1" applyFill="1" applyBorder="1" applyAlignment="1">
      <alignment horizontal="center" vertical="center"/>
    </xf>
    <xf numFmtId="0" fontId="5" fillId="16" borderId="12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1" fillId="5" borderId="69" xfId="0" applyFont="1" applyFill="1" applyBorder="1" applyAlignment="1">
      <alignment horizontal="left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8" fillId="9" borderId="28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1" fillId="5" borderId="64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/>
    </xf>
    <xf numFmtId="0" fontId="5" fillId="4" borderId="57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63" xfId="0" applyFont="1" applyFill="1" applyBorder="1" applyAlignment="1">
      <alignment horizontal="left" vertical="center"/>
    </xf>
    <xf numFmtId="0" fontId="1" fillId="5" borderId="66" xfId="0" applyFont="1" applyFill="1" applyBorder="1" applyAlignment="1">
      <alignment horizontal="left" vertical="center"/>
    </xf>
    <xf numFmtId="0" fontId="9" fillId="5" borderId="40" xfId="0" applyFont="1" applyFill="1" applyBorder="1" applyAlignment="1">
      <alignment horizontal="left" vertical="center"/>
    </xf>
    <xf numFmtId="0" fontId="9" fillId="5" borderId="41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horizontal="left" vertical="center"/>
    </xf>
    <xf numFmtId="0" fontId="9" fillId="5" borderId="47" xfId="0" applyFont="1" applyFill="1" applyBorder="1" applyAlignment="1">
      <alignment horizontal="left" vertical="center"/>
    </xf>
    <xf numFmtId="0" fontId="9" fillId="5" borderId="48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5" fillId="4" borderId="68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10" borderId="60" xfId="0" applyFont="1" applyFill="1" applyBorder="1" applyAlignment="1">
      <alignment horizontal="center" vertical="center"/>
    </xf>
    <xf numFmtId="0" fontId="5" fillId="10" borderId="61" xfId="0" applyFont="1" applyFill="1" applyBorder="1" applyAlignment="1">
      <alignment horizontal="center" vertical="center"/>
    </xf>
    <xf numFmtId="0" fontId="5" fillId="10" borderId="62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left" vertical="center"/>
    </xf>
    <xf numFmtId="0" fontId="9" fillId="5" borderId="3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horizontal="left" vertical="center"/>
    </xf>
    <xf numFmtId="0" fontId="9" fillId="5" borderId="37" xfId="0" applyFont="1" applyFill="1" applyBorder="1" applyAlignment="1">
      <alignment horizontal="left" vertical="center"/>
    </xf>
    <xf numFmtId="0" fontId="9" fillId="5" borderId="38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left" vertical="center"/>
    </xf>
    <xf numFmtId="0" fontId="5" fillId="4" borderId="71" xfId="0" applyFont="1" applyFill="1" applyBorder="1" applyAlignment="1">
      <alignment horizontal="left" vertical="center"/>
    </xf>
    <xf numFmtId="0" fontId="5" fillId="4" borderId="44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46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22" fillId="19" borderId="29" xfId="0" applyFont="1" applyFill="1" applyBorder="1" applyAlignment="1">
      <alignment horizontal="center" vertical="center"/>
    </xf>
    <xf numFmtId="0" fontId="22" fillId="19" borderId="22" xfId="0" applyFont="1" applyFill="1" applyBorder="1" applyAlignment="1">
      <alignment horizontal="center" vertical="center"/>
    </xf>
    <xf numFmtId="164" fontId="1" fillId="14" borderId="22" xfId="0" applyNumberFormat="1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22" fillId="19" borderId="28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5" fillId="21" borderId="15" xfId="0" applyFont="1" applyFill="1" applyBorder="1" applyAlignment="1">
      <alignment horizontal="center" vertical="center"/>
    </xf>
    <xf numFmtId="0" fontId="5" fillId="21" borderId="16" xfId="0" applyFont="1" applyFill="1" applyBorder="1" applyAlignment="1">
      <alignment horizontal="center" vertical="center"/>
    </xf>
    <xf numFmtId="0" fontId="5" fillId="21" borderId="17" xfId="0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1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DB8FBEF-568E-4D20-ADCD-C43609DC2E43}">
  <we:reference id="wa200005502" version="1.0.0.11" store="pt-BR" storeType="OMEX"/>
  <we:alternateReferences>
    <we:reference id="wa200005502" version="1.0.0.11" store="wa200005502" storeType="OMEX"/>
  </we:alternateReferences>
  <we:properties>
    <we:property name="docId" value="&quot;T6z_TzeyJYVRDvLSER9h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EF2F-40FB-43D0-85DF-638FE0A6D1E5}">
  <dimension ref="A1:Y46"/>
  <sheetViews>
    <sheetView showGridLines="0" tabSelected="1" zoomScale="85" zoomScaleNormal="85" workbookViewId="0">
      <selection activeCell="D15" sqref="D15"/>
    </sheetView>
  </sheetViews>
  <sheetFormatPr defaultColWidth="9.140625" defaultRowHeight="22.5" customHeight="1" x14ac:dyDescent="0.25"/>
  <cols>
    <col min="1" max="1" width="4.28515625" style="1" customWidth="1"/>
    <col min="2" max="2" width="18.28515625" style="1" bestFit="1" customWidth="1"/>
    <col min="3" max="3" width="12.140625" style="1" bestFit="1" customWidth="1"/>
    <col min="4" max="4" width="11.42578125" style="1" bestFit="1" customWidth="1"/>
    <col min="5" max="5" width="13.42578125" style="1" bestFit="1" customWidth="1"/>
    <col min="6" max="6" width="4.28515625" style="1" customWidth="1"/>
    <col min="7" max="7" width="9.42578125" style="1" customWidth="1"/>
    <col min="8" max="8" width="4.28515625" style="1" customWidth="1"/>
    <col min="9" max="9" width="14.7109375" style="1" customWidth="1"/>
    <col min="10" max="10" width="16.28515625" style="1" bestFit="1" customWidth="1"/>
    <col min="11" max="11" width="18" style="1" bestFit="1" customWidth="1"/>
    <col min="12" max="12" width="24" style="1" bestFit="1" customWidth="1"/>
    <col min="13" max="13" width="21.42578125" style="1" bestFit="1" customWidth="1"/>
    <col min="14" max="14" width="4.28515625" style="1" customWidth="1"/>
    <col min="15" max="15" width="13.140625" style="1" bestFit="1" customWidth="1"/>
    <col min="16" max="16" width="16.28515625" style="1" bestFit="1" customWidth="1"/>
    <col min="17" max="17" width="17.42578125" style="1" bestFit="1" customWidth="1"/>
    <col min="18" max="18" width="24" style="1" bestFit="1" customWidth="1"/>
    <col min="19" max="19" width="21.42578125" style="1" bestFit="1" customWidth="1"/>
    <col min="20" max="20" width="4.28515625" style="1" customWidth="1"/>
    <col min="21" max="21" width="13.140625" style="1" bestFit="1" customWidth="1"/>
    <col min="22" max="22" width="17" style="1" customWidth="1"/>
    <col min="23" max="23" width="17.42578125" style="1" bestFit="1" customWidth="1"/>
    <col min="24" max="24" width="24" style="1" bestFit="1" customWidth="1"/>
    <col min="25" max="25" width="21.42578125" style="1" bestFit="1" customWidth="1"/>
    <col min="26" max="26" width="11.42578125" style="1" bestFit="1" customWidth="1"/>
    <col min="27" max="27" width="14.42578125" style="1" bestFit="1" customWidth="1"/>
    <col min="28" max="29" width="18.42578125" style="1" bestFit="1" customWidth="1"/>
    <col min="30" max="30" width="15" style="1" bestFit="1" customWidth="1"/>
    <col min="31" max="31" width="21" style="1" bestFit="1" customWidth="1"/>
    <col min="32" max="32" width="16.42578125" style="1" bestFit="1" customWidth="1"/>
    <col min="33" max="16384" width="9.140625" style="1"/>
  </cols>
  <sheetData>
    <row r="1" spans="2:25" ht="22.5" customHeight="1" thickBot="1" x14ac:dyDescent="0.3">
      <c r="J1" s="32"/>
      <c r="K1" s="32"/>
      <c r="L1" s="32"/>
      <c r="M1" s="44"/>
      <c r="P1" s="32"/>
      <c r="Q1" s="32"/>
      <c r="R1" s="32"/>
      <c r="S1" s="32"/>
    </row>
    <row r="2" spans="2:25" ht="22.5" customHeight="1" thickTop="1" x14ac:dyDescent="0.25">
      <c r="B2" s="220" t="s">
        <v>149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2"/>
    </row>
    <row r="3" spans="2:25" ht="22.5" customHeight="1" thickBot="1" x14ac:dyDescent="0.3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/>
    </row>
    <row r="4" spans="2:25" ht="22.5" customHeight="1" thickTop="1" thickBot="1" x14ac:dyDescent="0.3"/>
    <row r="5" spans="2:25" ht="22.5" customHeight="1" thickTop="1" x14ac:dyDescent="0.25">
      <c r="B5" s="226" t="s">
        <v>0</v>
      </c>
      <c r="C5" s="227"/>
      <c r="D5" s="227"/>
      <c r="E5" s="228"/>
      <c r="I5" s="226" t="s">
        <v>153</v>
      </c>
      <c r="J5" s="227"/>
      <c r="K5" s="227"/>
      <c r="L5" s="227"/>
      <c r="M5" s="228"/>
      <c r="O5" s="243" t="s">
        <v>157</v>
      </c>
      <c r="P5" s="244"/>
      <c r="Q5" s="244"/>
      <c r="R5" s="244"/>
      <c r="S5" s="245"/>
    </row>
    <row r="6" spans="2:25" ht="22.5" customHeight="1" thickBot="1" x14ac:dyDescent="0.3">
      <c r="B6" s="229"/>
      <c r="C6" s="230"/>
      <c r="D6" s="230"/>
      <c r="E6" s="231"/>
      <c r="I6" s="240"/>
      <c r="J6" s="241"/>
      <c r="K6" s="241"/>
      <c r="L6" s="241"/>
      <c r="M6" s="242"/>
      <c r="O6" s="246"/>
      <c r="P6" s="247"/>
      <c r="Q6" s="247"/>
      <c r="R6" s="247"/>
      <c r="S6" s="248"/>
    </row>
    <row r="7" spans="2:25" ht="22.5" customHeight="1" thickBot="1" x14ac:dyDescent="0.3">
      <c r="B7" s="232" t="s">
        <v>158</v>
      </c>
      <c r="C7" s="233"/>
      <c r="D7" s="233"/>
      <c r="E7" s="234"/>
      <c r="I7" s="46"/>
      <c r="M7" s="47"/>
      <c r="O7" s="46"/>
      <c r="S7" s="47"/>
    </row>
    <row r="8" spans="2:25" thickTop="1" thickBot="1" x14ac:dyDescent="0.3">
      <c r="B8" s="235" t="s">
        <v>1</v>
      </c>
      <c r="C8" s="11" t="s">
        <v>2</v>
      </c>
      <c r="D8" s="2">
        <v>10</v>
      </c>
      <c r="E8" s="238">
        <f>SUM(D8:D10)</f>
        <v>35</v>
      </c>
      <c r="I8" s="208" t="s">
        <v>152</v>
      </c>
      <c r="J8" s="209"/>
      <c r="K8" s="209"/>
      <c r="L8" s="209"/>
      <c r="M8" s="210"/>
      <c r="O8" s="208" t="s">
        <v>156</v>
      </c>
      <c r="P8" s="209"/>
      <c r="Q8" s="209"/>
      <c r="R8" s="209"/>
      <c r="S8" s="210"/>
      <c r="U8" s="208" t="s">
        <v>145</v>
      </c>
      <c r="V8" s="209"/>
      <c r="W8" s="209"/>
      <c r="X8" s="209"/>
      <c r="Y8" s="210"/>
    </row>
    <row r="9" spans="2:25" ht="22.5" customHeight="1" thickBot="1" x14ac:dyDescent="0.3">
      <c r="B9" s="236"/>
      <c r="C9" s="11" t="s">
        <v>3</v>
      </c>
      <c r="D9" s="2">
        <v>20</v>
      </c>
      <c r="E9" s="238"/>
      <c r="I9" s="17" t="s">
        <v>5</v>
      </c>
      <c r="J9" s="18" t="s">
        <v>14</v>
      </c>
      <c r="K9" s="18" t="s">
        <v>37</v>
      </c>
      <c r="L9" s="18" t="s">
        <v>40</v>
      </c>
      <c r="M9" s="19" t="s">
        <v>39</v>
      </c>
      <c r="O9" s="17" t="s">
        <v>5</v>
      </c>
      <c r="P9" s="18" t="s">
        <v>14</v>
      </c>
      <c r="Q9" s="18" t="s">
        <v>37</v>
      </c>
      <c r="R9" s="18" t="s">
        <v>40</v>
      </c>
      <c r="S9" s="19" t="s">
        <v>39</v>
      </c>
      <c r="U9" s="17" t="s">
        <v>5</v>
      </c>
      <c r="V9" s="18" t="s">
        <v>14</v>
      </c>
      <c r="W9" s="18" t="s">
        <v>37</v>
      </c>
      <c r="X9" s="18" t="s">
        <v>40</v>
      </c>
      <c r="Y9" s="19" t="s">
        <v>39</v>
      </c>
    </row>
    <row r="10" spans="2:25" ht="22.5" customHeight="1" thickBot="1" x14ac:dyDescent="0.3">
      <c r="B10" s="237"/>
      <c r="C10" s="12" t="s">
        <v>4</v>
      </c>
      <c r="D10" s="7">
        <v>5</v>
      </c>
      <c r="E10" s="239"/>
      <c r="I10" s="15" t="s">
        <v>2</v>
      </c>
      <c r="J10" s="13">
        <f>P10/E19</f>
        <v>26660.05</v>
      </c>
      <c r="K10" s="13">
        <f>Q10/E19</f>
        <v>2246.328</v>
      </c>
      <c r="L10" s="13">
        <f>R10/E19</f>
        <v>6388</v>
      </c>
      <c r="M10" s="14">
        <f>J10-K10-L10</f>
        <v>18025.721999999998</v>
      </c>
      <c r="O10" s="15" t="s">
        <v>2</v>
      </c>
      <c r="P10" s="13">
        <f>D8*Venda!G6</f>
        <v>133300.25</v>
      </c>
      <c r="Q10" s="13">
        <f>D8*Venda!J25</f>
        <v>11231.64</v>
      </c>
      <c r="R10" s="13">
        <f>D8*Venda!J32</f>
        <v>31940</v>
      </c>
      <c r="S10" s="14">
        <f>P10-Q10-R10</f>
        <v>90128.61</v>
      </c>
      <c r="U10" s="15" t="s">
        <v>2</v>
      </c>
      <c r="V10" s="13">
        <f>P17/60</f>
        <v>18551.255999999998</v>
      </c>
      <c r="W10" s="13">
        <f t="shared" ref="W10:W12" si="0">V10*10.5%</f>
        <v>1947.8818799999997</v>
      </c>
      <c r="X10" s="13">
        <f>R17/60</f>
        <v>2555.1999999999998</v>
      </c>
      <c r="Y10" s="14">
        <f>V10-W10-X10</f>
        <v>14048.174119999996</v>
      </c>
    </row>
    <row r="11" spans="2:25" ht="22.5" customHeight="1" thickTop="1" thickBot="1" x14ac:dyDescent="0.3">
      <c r="B11" s="232" t="s">
        <v>43</v>
      </c>
      <c r="C11" s="233"/>
      <c r="D11" s="233"/>
      <c r="E11" s="234"/>
      <c r="I11" s="15" t="s">
        <v>3</v>
      </c>
      <c r="J11" s="13">
        <f>P11/E19</f>
        <v>140060.1</v>
      </c>
      <c r="K11" s="13">
        <f>Q11/E19</f>
        <v>13034.405999999999</v>
      </c>
      <c r="L11" s="13">
        <f>R11/E19</f>
        <v>32520.727272727272</v>
      </c>
      <c r="M11" s="14">
        <f t="shared" ref="M11:M12" si="1">J11-K11-L11</f>
        <v>94504.966727272724</v>
      </c>
      <c r="O11" s="15" t="s">
        <v>3</v>
      </c>
      <c r="P11" s="13">
        <f>D9*Venda!G7</f>
        <v>700300.5</v>
      </c>
      <c r="Q11" s="13">
        <f>D9*Venda!T25</f>
        <v>65172.03</v>
      </c>
      <c r="R11" s="13">
        <f>D9*Venda!T32</f>
        <v>162603.63636363635</v>
      </c>
      <c r="S11" s="14">
        <f>P11-Q11-R11</f>
        <v>472524.83363636362</v>
      </c>
      <c r="U11" s="15" t="s">
        <v>3</v>
      </c>
      <c r="V11" s="13">
        <f>P18/60</f>
        <v>69956.612000000008</v>
      </c>
      <c r="W11" s="13">
        <f t="shared" si="0"/>
        <v>7345.4442600000002</v>
      </c>
      <c r="X11" s="13">
        <f>R18/60</f>
        <v>11924.266666666666</v>
      </c>
      <c r="Y11" s="14">
        <f t="shared" ref="Y11:Y12" si="2">V11-W11-X11</f>
        <v>50686.901073333342</v>
      </c>
    </row>
    <row r="12" spans="2:25" ht="22.5" customHeight="1" thickBot="1" x14ac:dyDescent="0.3">
      <c r="B12" s="235" t="s">
        <v>1</v>
      </c>
      <c r="C12" s="11" t="s">
        <v>2</v>
      </c>
      <c r="D12" s="2">
        <v>24</v>
      </c>
      <c r="E12" s="238">
        <f>SUM(D12:D14)</f>
        <v>102</v>
      </c>
      <c r="I12" s="15" t="s">
        <v>4</v>
      </c>
      <c r="J12" s="13">
        <f>P12/E19</f>
        <v>43653.424999999996</v>
      </c>
      <c r="K12" s="13">
        <f>Q12/E19</f>
        <v>4165.6334999999999</v>
      </c>
      <c r="L12" s="13">
        <f>R12/E19</f>
        <v>10453.09090909091</v>
      </c>
      <c r="M12" s="14">
        <f t="shared" si="1"/>
        <v>29034.70059090908</v>
      </c>
      <c r="O12" s="15" t="s">
        <v>4</v>
      </c>
      <c r="P12" s="13">
        <f>D10*Venda!G8</f>
        <v>218267.12499999997</v>
      </c>
      <c r="Q12" s="13">
        <f>D10*Venda!AD25</f>
        <v>20828.1675</v>
      </c>
      <c r="R12" s="13">
        <f>D10*Venda!AD32</f>
        <v>52265.454545454551</v>
      </c>
      <c r="S12" s="14">
        <f>P12-Q12-R12</f>
        <v>145173.5029545454</v>
      </c>
      <c r="U12" s="15" t="s">
        <v>4</v>
      </c>
      <c r="V12" s="13">
        <f>P19/60</f>
        <v>89358.017999999996</v>
      </c>
      <c r="W12" s="13">
        <f t="shared" si="0"/>
        <v>9382.5918899999997</v>
      </c>
      <c r="X12" s="13">
        <f>R19/60</f>
        <v>11846.836363636365</v>
      </c>
      <c r="Y12" s="14">
        <f t="shared" si="2"/>
        <v>68128.589746363636</v>
      </c>
    </row>
    <row r="13" spans="2:25" ht="22.5" customHeight="1" thickBot="1" x14ac:dyDescent="0.3">
      <c r="B13" s="236"/>
      <c r="C13" s="11" t="s">
        <v>3</v>
      </c>
      <c r="D13" s="2">
        <v>44</v>
      </c>
      <c r="E13" s="238"/>
      <c r="I13" s="16" t="s">
        <v>13</v>
      </c>
      <c r="J13" s="20">
        <f>SUM(J10:J12)</f>
        <v>210373.57499999998</v>
      </c>
      <c r="K13" s="20">
        <f t="shared" ref="K13" si="3">SUM(K10:K12)</f>
        <v>19446.3675</v>
      </c>
      <c r="L13" s="20">
        <f>SUM(L10:L12)</f>
        <v>49361.818181818184</v>
      </c>
      <c r="M13" s="21">
        <f>SUM(M10:M12)</f>
        <v>141565.38931818178</v>
      </c>
      <c r="O13" s="16" t="s">
        <v>13</v>
      </c>
      <c r="P13" s="20">
        <f>SUM(P10:P12)</f>
        <v>1051867.875</v>
      </c>
      <c r="Q13" s="20">
        <f t="shared" ref="Q13:R13" si="4">SUM(Q10:Q12)</f>
        <v>97231.837499999994</v>
      </c>
      <c r="R13" s="20">
        <f t="shared" si="4"/>
        <v>246809.09090909091</v>
      </c>
      <c r="S13" s="21">
        <f>SUM(S10:S12)</f>
        <v>707826.94659090904</v>
      </c>
      <c r="U13" s="16" t="s">
        <v>13</v>
      </c>
      <c r="V13" s="20">
        <f>SUM(V10:V12)</f>
        <v>177865.886</v>
      </c>
      <c r="W13" s="20">
        <f t="shared" ref="W13" si="5">SUM(W10:W12)</f>
        <v>18675.918030000001</v>
      </c>
      <c r="X13" s="20">
        <f t="shared" ref="X13" si="6">SUM(X10:X12)</f>
        <v>26326.303030303032</v>
      </c>
      <c r="Y13" s="21">
        <f>SUM(Y10:Y12)</f>
        <v>132863.66493969696</v>
      </c>
    </row>
    <row r="14" spans="2:25" ht="22.5" customHeight="1" thickTop="1" thickBot="1" x14ac:dyDescent="0.3">
      <c r="B14" s="237"/>
      <c r="C14" s="12" t="s">
        <v>4</v>
      </c>
      <c r="D14" s="7">
        <v>34</v>
      </c>
      <c r="E14" s="239"/>
      <c r="I14" s="103"/>
      <c r="M14" s="47"/>
      <c r="O14" s="46"/>
      <c r="S14" s="47"/>
    </row>
    <row r="15" spans="2:25" ht="22.5" customHeight="1" thickTop="1" thickBot="1" x14ac:dyDescent="0.3">
      <c r="I15" s="208" t="s">
        <v>151</v>
      </c>
      <c r="J15" s="209"/>
      <c r="K15" s="209"/>
      <c r="L15" s="209"/>
      <c r="M15" s="210"/>
      <c r="O15" s="208" t="s">
        <v>146</v>
      </c>
      <c r="P15" s="209"/>
      <c r="Q15" s="209"/>
      <c r="R15" s="209"/>
      <c r="S15" s="210"/>
    </row>
    <row r="16" spans="2:25" ht="22.5" customHeight="1" thickBot="1" x14ac:dyDescent="0.3">
      <c r="I16" s="17" t="s">
        <v>5</v>
      </c>
      <c r="J16" s="18" t="s">
        <v>14</v>
      </c>
      <c r="K16" s="18" t="s">
        <v>37</v>
      </c>
      <c r="L16" s="18" t="s">
        <v>40</v>
      </c>
      <c r="M16" s="19" t="s">
        <v>39</v>
      </c>
      <c r="O16" s="17" t="s">
        <v>5</v>
      </c>
      <c r="P16" s="18" t="s">
        <v>14</v>
      </c>
      <c r="Q16" s="18" t="s">
        <v>37</v>
      </c>
      <c r="R16" s="18" t="s">
        <v>40</v>
      </c>
      <c r="S16" s="19" t="s">
        <v>39</v>
      </c>
    </row>
    <row r="17" spans="1:19" ht="22.5" customHeight="1" thickBot="1" x14ac:dyDescent="0.3">
      <c r="I17" s="15" t="s">
        <v>2</v>
      </c>
      <c r="J17" s="13">
        <f>P17/E21</f>
        <v>222615.07199999999</v>
      </c>
      <c r="K17" s="13">
        <f>Q17/E21</f>
        <v>23374.582560000003</v>
      </c>
      <c r="L17" s="13">
        <f>R17/E21</f>
        <v>30662.400000000001</v>
      </c>
      <c r="M17" s="14">
        <f>J17-K17-L17</f>
        <v>168578.08943999998</v>
      </c>
      <c r="N17" s="32"/>
      <c r="O17" s="15" t="s">
        <v>2</v>
      </c>
      <c r="P17" s="13">
        <f>Performance!N15*D12</f>
        <v>1113075.3599999999</v>
      </c>
      <c r="Q17" s="13">
        <f>Performance!N23*UNITÁRIO!D12</f>
        <v>116872.91280000001</v>
      </c>
      <c r="R17" s="13">
        <f>D12*Performance!N32</f>
        <v>153312</v>
      </c>
      <c r="S17" s="14">
        <f>P17-Q17-R17</f>
        <v>842890.44719999982</v>
      </c>
    </row>
    <row r="18" spans="1:19" ht="22.5" customHeight="1" thickBot="1" x14ac:dyDescent="0.3">
      <c r="I18" s="15" t="s">
        <v>3</v>
      </c>
      <c r="J18" s="13">
        <f>P18/E21</f>
        <v>839479.34400000016</v>
      </c>
      <c r="K18" s="13">
        <f>Q18/E21</f>
        <v>88145.331120000003</v>
      </c>
      <c r="L18" s="13">
        <f>R18/E21</f>
        <v>143091.20000000001</v>
      </c>
      <c r="M18" s="14">
        <f t="shared" ref="M18:M19" si="7">J18-K18-L18</f>
        <v>608242.8128800001</v>
      </c>
      <c r="N18" s="32"/>
      <c r="O18" s="15" t="s">
        <v>3</v>
      </c>
      <c r="P18" s="13">
        <f>Performance!AB15*UNITÁRIO!D13</f>
        <v>4197396.7200000007</v>
      </c>
      <c r="Q18" s="13">
        <f>Performance!AB23*UNITÁRIO!D13</f>
        <v>440726.6556</v>
      </c>
      <c r="R18" s="13">
        <f>D13*Performance!AB32</f>
        <v>715456</v>
      </c>
      <c r="S18" s="14">
        <f t="shared" ref="S18:S19" si="8">P18-Q18-R18</f>
        <v>3041214.0644000005</v>
      </c>
    </row>
    <row r="19" spans="1:19" ht="22.5" customHeight="1" thickTop="1" thickBot="1" x14ac:dyDescent="0.3">
      <c r="B19" s="211" t="s">
        <v>155</v>
      </c>
      <c r="C19" s="212"/>
      <c r="D19" s="212"/>
      <c r="E19" s="215">
        <v>5</v>
      </c>
      <c r="F19" s="31"/>
      <c r="G19" s="31"/>
      <c r="H19" s="31"/>
      <c r="I19" s="15" t="s">
        <v>4</v>
      </c>
      <c r="J19" s="13">
        <f>P19/E21</f>
        <v>1072296.216</v>
      </c>
      <c r="K19" s="13">
        <f>Q19/E21</f>
        <v>112591.10268000001</v>
      </c>
      <c r="L19" s="13">
        <f>R19/E21</f>
        <v>142162.03636363638</v>
      </c>
      <c r="M19" s="14">
        <f t="shared" si="7"/>
        <v>817543.07695636363</v>
      </c>
      <c r="N19" s="32"/>
      <c r="O19" s="15" t="s">
        <v>4</v>
      </c>
      <c r="P19" s="13">
        <f>Performance!AP15*UNITÁRIO!D14</f>
        <v>5361481.08</v>
      </c>
      <c r="Q19" s="13">
        <f>Performance!AP23*UNITÁRIO!D14</f>
        <v>562955.51340000005</v>
      </c>
      <c r="R19" s="13">
        <f>D14*Performance!AP32</f>
        <v>710810.18181818188</v>
      </c>
      <c r="S19" s="14">
        <f t="shared" si="8"/>
        <v>4087715.3847818188</v>
      </c>
    </row>
    <row r="20" spans="1:19" ht="22.5" customHeight="1" thickBot="1" x14ac:dyDescent="0.3">
      <c r="B20" s="213"/>
      <c r="C20" s="214"/>
      <c r="D20" s="214"/>
      <c r="E20" s="216"/>
      <c r="I20" s="16" t="s">
        <v>13</v>
      </c>
      <c r="J20" s="20">
        <f>SUM(J17:J19)</f>
        <v>2134390.6320000002</v>
      </c>
      <c r="K20" s="20">
        <f>SUM(K17:K19)</f>
        <v>224111.01636000001</v>
      </c>
      <c r="L20" s="20">
        <f>SUM(L17:L19)</f>
        <v>315915.63636363635</v>
      </c>
      <c r="M20" s="21">
        <f>J20-K20-L20</f>
        <v>1594363.9792763637</v>
      </c>
      <c r="O20" s="16" t="s">
        <v>13</v>
      </c>
      <c r="P20" s="20">
        <f>SUM(P17:P19)</f>
        <v>10671953.16</v>
      </c>
      <c r="Q20" s="20">
        <f>SUM(Q17:Q19)</f>
        <v>1120555.0818</v>
      </c>
      <c r="R20" s="20">
        <f t="shared" ref="R20" si="9">SUM(R17:R19)</f>
        <v>1579578.1818181819</v>
      </c>
      <c r="S20" s="21">
        <f>SUM(S17:S19)</f>
        <v>7971819.8963818196</v>
      </c>
    </row>
    <row r="21" spans="1:19" ht="22.5" customHeight="1" thickTop="1" thickBot="1" x14ac:dyDescent="0.3">
      <c r="B21" s="211" t="s">
        <v>154</v>
      </c>
      <c r="C21" s="212"/>
      <c r="D21" s="212"/>
      <c r="E21" s="215">
        <v>5</v>
      </c>
      <c r="F21" s="32"/>
      <c r="G21" s="32"/>
      <c r="H21" s="32"/>
      <c r="O21" s="46"/>
      <c r="S21" s="47"/>
    </row>
    <row r="22" spans="1:19" ht="22.5" customHeight="1" thickTop="1" thickBot="1" x14ac:dyDescent="0.3">
      <c r="B22" s="213"/>
      <c r="C22" s="214"/>
      <c r="D22" s="214"/>
      <c r="E22" s="216"/>
      <c r="F22" s="32"/>
      <c r="G22" s="32"/>
      <c r="H22" s="32"/>
      <c r="I22" s="217" t="s">
        <v>150</v>
      </c>
      <c r="J22" s="218"/>
      <c r="K22" s="218"/>
      <c r="L22" s="218"/>
      <c r="M22" s="219"/>
      <c r="O22" s="208" t="s">
        <v>148</v>
      </c>
      <c r="P22" s="209"/>
      <c r="Q22" s="209"/>
      <c r="R22" s="209"/>
      <c r="S22" s="210"/>
    </row>
    <row r="23" spans="1:19" ht="22.5" customHeight="1" thickTop="1" thickBot="1" x14ac:dyDescent="0.3">
      <c r="F23" s="32"/>
      <c r="G23" s="32"/>
      <c r="H23" s="32"/>
      <c r="I23" s="17" t="s">
        <v>5</v>
      </c>
      <c r="J23" s="18" t="s">
        <v>14</v>
      </c>
      <c r="K23" s="18" t="s">
        <v>37</v>
      </c>
      <c r="L23" s="18" t="s">
        <v>40</v>
      </c>
      <c r="M23" s="19" t="s">
        <v>39</v>
      </c>
      <c r="O23" s="17" t="s">
        <v>5</v>
      </c>
      <c r="P23" s="18" t="s">
        <v>14</v>
      </c>
      <c r="Q23" s="18" t="s">
        <v>37</v>
      </c>
      <c r="R23" s="18" t="s">
        <v>40</v>
      </c>
      <c r="S23" s="19" t="s">
        <v>39</v>
      </c>
    </row>
    <row r="24" spans="1:19" ht="22.5" customHeight="1" thickBot="1" x14ac:dyDescent="0.3">
      <c r="B24" s="94" t="s">
        <v>84</v>
      </c>
      <c r="C24" s="95" t="s">
        <v>85</v>
      </c>
      <c r="D24" s="107" t="s">
        <v>86</v>
      </c>
      <c r="E24" s="95" t="s">
        <v>87</v>
      </c>
      <c r="F24" s="96" t="s">
        <v>88</v>
      </c>
      <c r="H24" s="32"/>
      <c r="I24" s="15" t="s">
        <v>2</v>
      </c>
      <c r="J24" s="13">
        <f t="shared" ref="J24:M26" si="10">J10+J17</f>
        <v>249275.12199999997</v>
      </c>
      <c r="K24" s="13">
        <f t="shared" si="10"/>
        <v>25620.910560000004</v>
      </c>
      <c r="L24" s="13">
        <f t="shared" si="10"/>
        <v>37050.400000000001</v>
      </c>
      <c r="M24" s="14">
        <f t="shared" si="10"/>
        <v>186603.81143999999</v>
      </c>
      <c r="O24" s="15" t="s">
        <v>2</v>
      </c>
      <c r="P24" s="13">
        <f>P10+P17</f>
        <v>1246375.6099999999</v>
      </c>
      <c r="Q24" s="13">
        <f>Q10+Q17</f>
        <v>128104.5528</v>
      </c>
      <c r="R24" s="13">
        <f>R10+R17</f>
        <v>185252</v>
      </c>
      <c r="S24" s="14">
        <f>P24-Q24-R24</f>
        <v>933019.05719999992</v>
      </c>
    </row>
    <row r="25" spans="1:19" ht="22.5" customHeight="1" thickBot="1" x14ac:dyDescent="0.3">
      <c r="B25" s="205" t="s">
        <v>165</v>
      </c>
      <c r="C25" s="206"/>
      <c r="D25" s="206"/>
      <c r="E25" s="206"/>
      <c r="F25" s="207"/>
      <c r="I25" s="15" t="s">
        <v>3</v>
      </c>
      <c r="J25" s="13">
        <f t="shared" si="10"/>
        <v>979539.44400000013</v>
      </c>
      <c r="K25" s="13">
        <f t="shared" si="10"/>
        <v>101179.73712000001</v>
      </c>
      <c r="L25" s="13">
        <f t="shared" si="10"/>
        <v>175611.92727272728</v>
      </c>
      <c r="M25" s="14">
        <f t="shared" si="10"/>
        <v>702747.77960727282</v>
      </c>
      <c r="O25" s="15" t="s">
        <v>3</v>
      </c>
      <c r="P25" s="13">
        <f>P18+P11</f>
        <v>4897697.2200000007</v>
      </c>
      <c r="Q25" s="13">
        <f>Q18+Q11</f>
        <v>505898.68559999997</v>
      </c>
      <c r="R25" s="13">
        <f>R18+R11</f>
        <v>878059.63636363635</v>
      </c>
      <c r="S25" s="14">
        <f t="shared" ref="S25:S26" si="11">P25-Q25-R25</f>
        <v>3513738.8980363649</v>
      </c>
    </row>
    <row r="26" spans="1:19" ht="22.5" customHeight="1" thickBot="1" x14ac:dyDescent="0.3">
      <c r="A26" s="93" t="s">
        <v>159</v>
      </c>
      <c r="B26" s="97">
        <v>2</v>
      </c>
      <c r="C26" s="1">
        <f>B38+C38</f>
        <v>4</v>
      </c>
      <c r="D26" s="1">
        <f>B38+C38+D38</f>
        <v>6</v>
      </c>
      <c r="E26" s="1">
        <f>B38+C38+D38+E38</f>
        <v>8</v>
      </c>
      <c r="F26" s="98">
        <f>B38+C38+D38+E38+F38</f>
        <v>10</v>
      </c>
      <c r="I26" s="15" t="s">
        <v>4</v>
      </c>
      <c r="J26" s="62">
        <f t="shared" si="10"/>
        <v>1115949.6410000001</v>
      </c>
      <c r="K26" s="13">
        <f t="shared" si="10"/>
        <v>116756.73618000001</v>
      </c>
      <c r="L26" s="13">
        <f t="shared" si="10"/>
        <v>152615.12727272729</v>
      </c>
      <c r="M26" s="37">
        <f t="shared" si="10"/>
        <v>846577.77754727274</v>
      </c>
      <c r="O26" s="15" t="s">
        <v>4</v>
      </c>
      <c r="P26" s="13">
        <f>P12+P19</f>
        <v>5579748.2050000001</v>
      </c>
      <c r="Q26" s="13">
        <f>Q12+Q19</f>
        <v>583783.68090000004</v>
      </c>
      <c r="R26" s="13">
        <f>R12+R19</f>
        <v>763075.63636363647</v>
      </c>
      <c r="S26" s="14">
        <f t="shared" si="11"/>
        <v>4232888.8877363633</v>
      </c>
    </row>
    <row r="27" spans="1:19" ht="22.5" customHeight="1" thickTop="1" thickBot="1" x14ac:dyDescent="0.3">
      <c r="A27" s="93" t="s">
        <v>160</v>
      </c>
      <c r="B27" s="97">
        <v>4</v>
      </c>
      <c r="C27" s="1">
        <f>B39+C39</f>
        <v>8</v>
      </c>
      <c r="D27" s="1">
        <f>B39+C39+D39</f>
        <v>12</v>
      </c>
      <c r="E27" s="1">
        <f>B39+C39+D39+E39</f>
        <v>16</v>
      </c>
      <c r="F27" s="98">
        <f>B39+C39+D39+E39+F39</f>
        <v>20</v>
      </c>
      <c r="I27" s="60" t="s">
        <v>13</v>
      </c>
      <c r="J27" s="89">
        <f>SUM(J24:J26)</f>
        <v>2344764.2070000004</v>
      </c>
      <c r="K27" s="61">
        <f>SUM(K24:K26)</f>
        <v>243557.38386</v>
      </c>
      <c r="L27" s="36">
        <f>SUM(L24:L26)</f>
        <v>365277.45454545459</v>
      </c>
      <c r="M27" s="59">
        <f>SUM(M24:M26)</f>
        <v>1735929.3685945454</v>
      </c>
      <c r="O27" s="60" t="s">
        <v>13</v>
      </c>
      <c r="P27" s="89">
        <f>SUM(P24:P26)</f>
        <v>11723821.035</v>
      </c>
      <c r="Q27" s="61">
        <f>SUM(Q24:Q26)</f>
        <v>1217786.9193</v>
      </c>
      <c r="R27" s="36">
        <f>SUM(R24:R26)</f>
        <v>1826387.2727272727</v>
      </c>
      <c r="S27" s="59">
        <f>SUM(S24:S26)</f>
        <v>8679646.8429727294</v>
      </c>
    </row>
    <row r="28" spans="1:19" ht="22.5" customHeight="1" thickTop="1" x14ac:dyDescent="0.25">
      <c r="A28" s="93" t="s">
        <v>161</v>
      </c>
      <c r="B28" s="97">
        <v>1</v>
      </c>
      <c r="C28" s="1">
        <f>B40+C40</f>
        <v>2</v>
      </c>
      <c r="D28" s="1">
        <f>B40+C40+D40</f>
        <v>3</v>
      </c>
      <c r="E28" s="1">
        <f>B40+C40+D40+E40</f>
        <v>4</v>
      </c>
      <c r="F28" s="98">
        <f>B40+C40+D40+E40+F40</f>
        <v>5</v>
      </c>
    </row>
    <row r="29" spans="1:19" ht="22.5" customHeight="1" thickBot="1" x14ac:dyDescent="0.3">
      <c r="B29" s="99">
        <f>SUM(B26:B28)</f>
        <v>7</v>
      </c>
      <c r="C29" s="93">
        <f>SUM(C26:C28)</f>
        <v>14</v>
      </c>
      <c r="D29" s="93">
        <f>SUM(D26:D28)</f>
        <v>21</v>
      </c>
      <c r="E29" s="93">
        <f>SUM(E26:E28)</f>
        <v>28</v>
      </c>
      <c r="F29" s="108">
        <f>SUM(F26:F28)</f>
        <v>35</v>
      </c>
      <c r="P29" s="32"/>
      <c r="S29" s="32"/>
    </row>
    <row r="30" spans="1:19" ht="22.5" customHeight="1" thickBot="1" x14ac:dyDescent="0.3">
      <c r="B30" s="205" t="s">
        <v>164</v>
      </c>
      <c r="C30" s="206"/>
      <c r="D30" s="206"/>
      <c r="E30" s="206"/>
      <c r="F30" s="207"/>
      <c r="M30" s="32"/>
    </row>
    <row r="31" spans="1:19" ht="22.5" customHeight="1" x14ac:dyDescent="0.25">
      <c r="A31" s="93" t="s">
        <v>159</v>
      </c>
      <c r="B31" s="109">
        <v>2</v>
      </c>
      <c r="C31" s="110">
        <f>B43+C43</f>
        <v>6</v>
      </c>
      <c r="D31" s="110">
        <f>B43+C43+D43</f>
        <v>12</v>
      </c>
      <c r="E31" s="110">
        <f>B43+C43+D43+E43</f>
        <v>18</v>
      </c>
      <c r="F31" s="111">
        <f>B43+C43+D43+E43+F43</f>
        <v>24</v>
      </c>
    </row>
    <row r="32" spans="1:19" ht="22.5" customHeight="1" x14ac:dyDescent="0.25">
      <c r="A32" s="93" t="s">
        <v>160</v>
      </c>
      <c r="B32" s="97">
        <v>6</v>
      </c>
      <c r="C32" s="1">
        <f>B44+C44</f>
        <v>14</v>
      </c>
      <c r="D32" s="1">
        <f>B44+C44+D44</f>
        <v>24</v>
      </c>
      <c r="E32" s="1">
        <f>B44+C44+D44+E44</f>
        <v>34</v>
      </c>
      <c r="F32" s="98">
        <f>B44+C44+D44+E44+F44</f>
        <v>44</v>
      </c>
    </row>
    <row r="33" spans="1:18" ht="22.5" customHeight="1" x14ac:dyDescent="0.25">
      <c r="A33" s="93" t="s">
        <v>161</v>
      </c>
      <c r="B33" s="97">
        <v>4</v>
      </c>
      <c r="C33" s="1">
        <f>B45+C45</f>
        <v>10</v>
      </c>
      <c r="D33" s="1">
        <f>B45+C45+D45</f>
        <v>18</v>
      </c>
      <c r="E33" s="1">
        <f>B45+C45+D45+E45</f>
        <v>26</v>
      </c>
      <c r="F33" s="98">
        <f>B45+C45+D45+E45+F45</f>
        <v>34</v>
      </c>
    </row>
    <row r="34" spans="1:18" ht="22.5" customHeight="1" thickBot="1" x14ac:dyDescent="0.3">
      <c r="A34" s="93"/>
      <c r="B34" s="101">
        <f>SUM(B31:B33)</f>
        <v>12</v>
      </c>
      <c r="C34" s="102">
        <f>SUM(C31:C33)</f>
        <v>30</v>
      </c>
      <c r="D34" s="102">
        <f>SUM(D31:D33)</f>
        <v>54</v>
      </c>
      <c r="E34" s="102">
        <f>SUM(E31:E33)</f>
        <v>78</v>
      </c>
      <c r="F34" s="112">
        <f>SUM(F31:F33)</f>
        <v>102</v>
      </c>
    </row>
    <row r="35" spans="1:18" ht="22.5" customHeight="1" thickBot="1" x14ac:dyDescent="0.3"/>
    <row r="36" spans="1:18" ht="22.5" customHeight="1" thickBot="1" x14ac:dyDescent="0.3">
      <c r="B36" s="94" t="s">
        <v>84</v>
      </c>
      <c r="C36" s="95" t="s">
        <v>85</v>
      </c>
      <c r="D36" s="107" t="s">
        <v>86</v>
      </c>
      <c r="E36" s="95" t="s">
        <v>87</v>
      </c>
      <c r="F36" s="95" t="s">
        <v>88</v>
      </c>
      <c r="G36" s="96" t="s">
        <v>129</v>
      </c>
      <c r="J36" s="145"/>
    </row>
    <row r="37" spans="1:18" ht="22.5" customHeight="1" thickBot="1" x14ac:dyDescent="0.3">
      <c r="B37" s="205" t="s">
        <v>162</v>
      </c>
      <c r="C37" s="206"/>
      <c r="D37" s="206"/>
      <c r="E37" s="206"/>
      <c r="F37" s="206"/>
      <c r="G37" s="207"/>
      <c r="M37" s="146"/>
      <c r="Q37" s="146"/>
      <c r="R37" s="146"/>
    </row>
    <row r="38" spans="1:18" ht="22.5" customHeight="1" x14ac:dyDescent="0.25">
      <c r="A38" s="93" t="s">
        <v>159</v>
      </c>
      <c r="B38" s="97">
        <v>2</v>
      </c>
      <c r="C38" s="1">
        <v>2</v>
      </c>
      <c r="D38" s="1">
        <v>2</v>
      </c>
      <c r="E38" s="1">
        <v>2</v>
      </c>
      <c r="F38" s="1">
        <v>2</v>
      </c>
      <c r="G38" s="98">
        <f>SUM(B38:F38)</f>
        <v>10</v>
      </c>
    </row>
    <row r="39" spans="1:18" ht="22.5" customHeight="1" x14ac:dyDescent="0.25">
      <c r="A39" s="93" t="s">
        <v>160</v>
      </c>
      <c r="B39" s="97">
        <v>4</v>
      </c>
      <c r="C39" s="1">
        <v>4</v>
      </c>
      <c r="D39" s="1">
        <v>4</v>
      </c>
      <c r="E39" s="1">
        <v>4</v>
      </c>
      <c r="F39" s="1">
        <v>4</v>
      </c>
      <c r="G39" s="98">
        <f>SUM(B39:F39)</f>
        <v>20</v>
      </c>
    </row>
    <row r="40" spans="1:18" ht="22.5" customHeight="1" x14ac:dyDescent="0.25">
      <c r="A40" s="93" t="s">
        <v>161</v>
      </c>
      <c r="B40" s="97">
        <v>1</v>
      </c>
      <c r="C40" s="1">
        <v>1</v>
      </c>
      <c r="D40" s="1">
        <v>1</v>
      </c>
      <c r="E40" s="1">
        <v>1</v>
      </c>
      <c r="F40" s="1">
        <v>1</v>
      </c>
      <c r="G40" s="98">
        <f>SUM(B40:F40)</f>
        <v>5</v>
      </c>
    </row>
    <row r="41" spans="1:18" ht="22.5" customHeight="1" thickBot="1" x14ac:dyDescent="0.3">
      <c r="B41" s="99">
        <f t="shared" ref="B41:G41" si="12">SUM(B38:B40)</f>
        <v>7</v>
      </c>
      <c r="C41" s="93">
        <f t="shared" si="12"/>
        <v>7</v>
      </c>
      <c r="D41" s="93">
        <f t="shared" si="12"/>
        <v>7</v>
      </c>
      <c r="E41" s="93">
        <f t="shared" si="12"/>
        <v>7</v>
      </c>
      <c r="F41" s="93">
        <f t="shared" si="12"/>
        <v>7</v>
      </c>
      <c r="G41" s="100">
        <f t="shared" si="12"/>
        <v>35</v>
      </c>
    </row>
    <row r="42" spans="1:18" ht="22.5" customHeight="1" thickBot="1" x14ac:dyDescent="0.3">
      <c r="B42" s="205" t="s">
        <v>163</v>
      </c>
      <c r="C42" s="206"/>
      <c r="D42" s="206"/>
      <c r="E42" s="206"/>
      <c r="F42" s="206"/>
      <c r="G42" s="207"/>
    </row>
    <row r="43" spans="1:18" ht="22.5" customHeight="1" x14ac:dyDescent="0.25">
      <c r="A43" s="93" t="s">
        <v>159</v>
      </c>
      <c r="B43" s="97">
        <v>2</v>
      </c>
      <c r="C43" s="1">
        <v>4</v>
      </c>
      <c r="D43" s="1">
        <v>6</v>
      </c>
      <c r="E43" s="1">
        <v>6</v>
      </c>
      <c r="F43" s="1">
        <v>6</v>
      </c>
      <c r="G43" s="98">
        <f>SUM(B43:F43)</f>
        <v>24</v>
      </c>
    </row>
    <row r="44" spans="1:18" ht="22.5" customHeight="1" x14ac:dyDescent="0.25">
      <c r="A44" s="93" t="s">
        <v>160</v>
      </c>
      <c r="B44" s="97">
        <v>6</v>
      </c>
      <c r="C44" s="1">
        <v>8</v>
      </c>
      <c r="D44" s="1">
        <v>10</v>
      </c>
      <c r="E44" s="1">
        <v>10</v>
      </c>
      <c r="F44" s="1">
        <v>10</v>
      </c>
      <c r="G44" s="98">
        <f>SUM(B44:F44)</f>
        <v>44</v>
      </c>
    </row>
    <row r="45" spans="1:18" ht="22.5" customHeight="1" thickBot="1" x14ac:dyDescent="0.3">
      <c r="A45" s="93" t="s">
        <v>161</v>
      </c>
      <c r="B45" s="104">
        <v>4</v>
      </c>
      <c r="C45" s="105">
        <v>6</v>
      </c>
      <c r="D45" s="105">
        <v>8</v>
      </c>
      <c r="E45" s="105">
        <v>8</v>
      </c>
      <c r="F45" s="105">
        <v>8</v>
      </c>
      <c r="G45" s="106">
        <f>SUM(B45:F45)</f>
        <v>34</v>
      </c>
    </row>
    <row r="46" spans="1:18" ht="22.5" customHeight="1" x14ac:dyDescent="0.25">
      <c r="B46" s="99">
        <f t="shared" ref="B46:G46" si="13">SUM(B43:B45)</f>
        <v>12</v>
      </c>
      <c r="C46" s="93">
        <f t="shared" si="13"/>
        <v>18</v>
      </c>
      <c r="D46" s="93">
        <f t="shared" si="13"/>
        <v>24</v>
      </c>
      <c r="E46" s="93">
        <f t="shared" si="13"/>
        <v>24</v>
      </c>
      <c r="F46" s="93">
        <f t="shared" si="13"/>
        <v>24</v>
      </c>
      <c r="G46" s="100">
        <f t="shared" si="13"/>
        <v>102</v>
      </c>
    </row>
  </sheetData>
  <mergeCells count="25">
    <mergeCell ref="U8:Y8"/>
    <mergeCell ref="B11:E11"/>
    <mergeCell ref="O8:S8"/>
    <mergeCell ref="B12:B14"/>
    <mergeCell ref="E12:E14"/>
    <mergeCell ref="B2:S3"/>
    <mergeCell ref="B5:E6"/>
    <mergeCell ref="I8:M8"/>
    <mergeCell ref="B7:E7"/>
    <mergeCell ref="B8:B10"/>
    <mergeCell ref="E8:E10"/>
    <mergeCell ref="I5:M6"/>
    <mergeCell ref="O5:S6"/>
    <mergeCell ref="I15:M15"/>
    <mergeCell ref="O15:S15"/>
    <mergeCell ref="B21:D22"/>
    <mergeCell ref="E21:E22"/>
    <mergeCell ref="I22:M22"/>
    <mergeCell ref="B19:D20"/>
    <mergeCell ref="E19:E20"/>
    <mergeCell ref="B42:G42"/>
    <mergeCell ref="B37:G37"/>
    <mergeCell ref="B25:F25"/>
    <mergeCell ref="B30:F30"/>
    <mergeCell ref="O22:S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62AE-E0BF-4092-9D4C-E91B4F1AB840}">
  <dimension ref="A1:BZ166"/>
  <sheetViews>
    <sheetView topLeftCell="G1" zoomScale="85" zoomScaleNormal="85" workbookViewId="0">
      <selection activeCell="AW166" sqref="AW166"/>
    </sheetView>
  </sheetViews>
  <sheetFormatPr defaultColWidth="9.140625" defaultRowHeight="15" outlineLevelRow="1" outlineLevelCol="1" x14ac:dyDescent="0.25"/>
  <cols>
    <col min="1" max="1" width="23.85546875" style="63" hidden="1" customWidth="1" outlineLevel="1"/>
    <col min="2" max="2" width="13.42578125" style="63" hidden="1" customWidth="1" outlineLevel="1"/>
    <col min="3" max="6" width="11.42578125" style="63" hidden="1" customWidth="1" outlineLevel="1"/>
    <col min="7" max="7" width="4.5703125" style="63" customWidth="1" collapsed="1"/>
    <col min="8" max="8" width="2.85546875" style="63" customWidth="1"/>
    <col min="9" max="9" width="12" style="63" customWidth="1"/>
    <col min="10" max="10" width="4" style="63" bestFit="1" customWidth="1"/>
    <col min="11" max="22" width="14.7109375" style="63" hidden="1" customWidth="1" outlineLevel="1"/>
    <col min="23" max="23" width="34.28515625" style="63" customWidth="1" collapsed="1"/>
    <col min="24" max="35" width="14.7109375" style="63" hidden="1" customWidth="1" outlineLevel="1"/>
    <col min="36" max="36" width="34.28515625" style="63" customWidth="1" collapsed="1"/>
    <col min="37" max="48" width="14.7109375" style="63" hidden="1" customWidth="1" outlineLevel="1"/>
    <col min="49" max="49" width="34.28515625" style="63" customWidth="1" collapsed="1"/>
    <col min="50" max="61" width="14.7109375" style="63" hidden="1" customWidth="1" outlineLevel="1"/>
    <col min="62" max="62" width="34.28515625" style="63" customWidth="1" collapsed="1"/>
    <col min="63" max="74" width="14.7109375" style="63" hidden="1" customWidth="1" outlineLevel="1"/>
    <col min="75" max="75" width="34.28515625" style="63" customWidth="1" collapsed="1"/>
    <col min="76" max="76" width="12.28515625" style="63" bestFit="1" customWidth="1"/>
    <col min="77" max="77" width="15.5703125" style="63" bestFit="1" customWidth="1"/>
    <col min="78" max="78" width="16.5703125" style="63" bestFit="1" customWidth="1"/>
    <col min="79" max="16384" width="9.140625" style="63"/>
  </cols>
  <sheetData>
    <row r="1" spans="1:78" ht="15.75" customHeight="1" thickTop="1" x14ac:dyDescent="0.25">
      <c r="H1" s="252" t="s">
        <v>166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4"/>
    </row>
    <row r="2" spans="1:78" ht="15.75" customHeight="1" thickBot="1" x14ac:dyDescent="0.3">
      <c r="H2" s="255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7"/>
    </row>
    <row r="3" spans="1:78" ht="16.5" thickTop="1" thickBot="1" x14ac:dyDescent="0.3">
      <c r="H3" s="268"/>
      <c r="I3" s="269"/>
      <c r="J3" s="269"/>
      <c r="K3" s="249" t="s">
        <v>98</v>
      </c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 t="s">
        <v>100</v>
      </c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 t="s">
        <v>133</v>
      </c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 t="s">
        <v>182</v>
      </c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 t="s">
        <v>183</v>
      </c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96"/>
    </row>
    <row r="4" spans="1:78" ht="15.75" thickBot="1" x14ac:dyDescent="0.3">
      <c r="H4" s="250" t="s">
        <v>83</v>
      </c>
      <c r="I4" s="251"/>
      <c r="J4" s="251"/>
      <c r="K4" s="118" t="s">
        <v>84</v>
      </c>
      <c r="L4" s="118" t="s">
        <v>85</v>
      </c>
      <c r="M4" s="118" t="s">
        <v>86</v>
      </c>
      <c r="N4" s="118" t="s">
        <v>87</v>
      </c>
      <c r="O4" s="118" t="s">
        <v>88</v>
      </c>
      <c r="P4" s="118" t="s">
        <v>89</v>
      </c>
      <c r="Q4" s="118" t="s">
        <v>90</v>
      </c>
      <c r="R4" s="118" t="s">
        <v>91</v>
      </c>
      <c r="S4" s="118" t="s">
        <v>92</v>
      </c>
      <c r="T4" s="118" t="s">
        <v>93</v>
      </c>
      <c r="U4" s="118" t="s">
        <v>94</v>
      </c>
      <c r="V4" s="118" t="s">
        <v>95</v>
      </c>
      <c r="W4" s="87" t="s">
        <v>142</v>
      </c>
      <c r="X4" s="87" t="s">
        <v>101</v>
      </c>
      <c r="Y4" s="87" t="s">
        <v>102</v>
      </c>
      <c r="Z4" s="87" t="s">
        <v>103</v>
      </c>
      <c r="AA4" s="87" t="s">
        <v>104</v>
      </c>
      <c r="AB4" s="87" t="s">
        <v>105</v>
      </c>
      <c r="AC4" s="87" t="s">
        <v>106</v>
      </c>
      <c r="AD4" s="87" t="s">
        <v>107</v>
      </c>
      <c r="AE4" s="87" t="s">
        <v>108</v>
      </c>
      <c r="AF4" s="87" t="s">
        <v>109</v>
      </c>
      <c r="AG4" s="87" t="s">
        <v>110</v>
      </c>
      <c r="AH4" s="87" t="s">
        <v>111</v>
      </c>
      <c r="AI4" s="87" t="s">
        <v>112</v>
      </c>
      <c r="AJ4" s="87" t="s">
        <v>142</v>
      </c>
      <c r="AK4" s="87" t="s">
        <v>113</v>
      </c>
      <c r="AL4" s="87" t="s">
        <v>114</v>
      </c>
      <c r="AM4" s="87" t="s">
        <v>115</v>
      </c>
      <c r="AN4" s="87" t="s">
        <v>116</v>
      </c>
      <c r="AO4" s="87" t="s">
        <v>117</v>
      </c>
      <c r="AP4" s="87" t="s">
        <v>118</v>
      </c>
      <c r="AQ4" s="87" t="s">
        <v>119</v>
      </c>
      <c r="AR4" s="87" t="s">
        <v>120</v>
      </c>
      <c r="AS4" s="87" t="s">
        <v>121</v>
      </c>
      <c r="AT4" s="87" t="s">
        <v>122</v>
      </c>
      <c r="AU4" s="87" t="s">
        <v>123</v>
      </c>
      <c r="AV4" s="87" t="s">
        <v>124</v>
      </c>
      <c r="AW4" s="87" t="s">
        <v>142</v>
      </c>
      <c r="AX4" s="87" t="s">
        <v>169</v>
      </c>
      <c r="AY4" s="87" t="s">
        <v>170</v>
      </c>
      <c r="AZ4" s="87" t="s">
        <v>171</v>
      </c>
      <c r="BA4" s="87" t="s">
        <v>172</v>
      </c>
      <c r="BB4" s="87" t="s">
        <v>173</v>
      </c>
      <c r="BC4" s="87" t="s">
        <v>174</v>
      </c>
      <c r="BD4" s="87" t="s">
        <v>175</v>
      </c>
      <c r="BE4" s="87" t="s">
        <v>176</v>
      </c>
      <c r="BF4" s="87" t="s">
        <v>177</v>
      </c>
      <c r="BG4" s="87" t="s">
        <v>178</v>
      </c>
      <c r="BH4" s="87" t="s">
        <v>179</v>
      </c>
      <c r="BI4" s="87" t="s">
        <v>180</v>
      </c>
      <c r="BJ4" s="87" t="s">
        <v>142</v>
      </c>
      <c r="BK4" s="87" t="s">
        <v>187</v>
      </c>
      <c r="BL4" s="87" t="s">
        <v>188</v>
      </c>
      <c r="BM4" s="87" t="s">
        <v>189</v>
      </c>
      <c r="BN4" s="87" t="s">
        <v>190</v>
      </c>
      <c r="BO4" s="87" t="s">
        <v>191</v>
      </c>
      <c r="BP4" s="87" t="s">
        <v>192</v>
      </c>
      <c r="BQ4" s="87" t="s">
        <v>193</v>
      </c>
      <c r="BR4" s="87" t="s">
        <v>194</v>
      </c>
      <c r="BS4" s="87" t="s">
        <v>195</v>
      </c>
      <c r="BT4" s="87" t="s">
        <v>196</v>
      </c>
      <c r="BU4" s="87" t="s">
        <v>197</v>
      </c>
      <c r="BV4" s="87" t="s">
        <v>198</v>
      </c>
      <c r="BW4" s="113" t="s">
        <v>142</v>
      </c>
    </row>
    <row r="5" spans="1:78" ht="15.75" thickBot="1" x14ac:dyDescent="0.3">
      <c r="H5" s="250" t="s">
        <v>43</v>
      </c>
      <c r="I5" s="251"/>
      <c r="J5" s="251"/>
      <c r="K5" s="68">
        <f t="shared" ref="K5:V5" si="0">SUM(K15:K68)</f>
        <v>772.97</v>
      </c>
      <c r="L5" s="68">
        <f t="shared" si="0"/>
        <v>2362.8900000000003</v>
      </c>
      <c r="M5" s="68">
        <f t="shared" si="0"/>
        <v>3952.8100000000004</v>
      </c>
      <c r="N5" s="68">
        <f t="shared" si="0"/>
        <v>6580.99</v>
      </c>
      <c r="O5" s="68">
        <f t="shared" si="0"/>
        <v>8170.91</v>
      </c>
      <c r="P5" s="68">
        <f t="shared" si="0"/>
        <v>10799.09</v>
      </c>
      <c r="Q5" s="68">
        <f t="shared" si="0"/>
        <v>12389.01</v>
      </c>
      <c r="R5" s="68">
        <f t="shared" si="0"/>
        <v>13161.98</v>
      </c>
      <c r="S5" s="68">
        <f t="shared" si="0"/>
        <v>15790.16</v>
      </c>
      <c r="T5" s="68">
        <f t="shared" si="0"/>
        <v>17380.080000000002</v>
      </c>
      <c r="U5" s="68">
        <f t="shared" si="0"/>
        <v>18970</v>
      </c>
      <c r="V5" s="68">
        <f t="shared" si="0"/>
        <v>21598.18</v>
      </c>
      <c r="W5" s="68">
        <f>SUM(K5:V5)</f>
        <v>131929.07</v>
      </c>
      <c r="X5" s="68">
        <f t="shared" ref="X5:AI5" si="1">SUM(X15:X68)</f>
        <v>23961.07</v>
      </c>
      <c r="Y5" s="68">
        <f t="shared" si="1"/>
        <v>27362.22</v>
      </c>
      <c r="Z5" s="68">
        <f t="shared" si="1"/>
        <v>28952.14</v>
      </c>
      <c r="AA5" s="68">
        <f t="shared" si="1"/>
        <v>30542.059999999998</v>
      </c>
      <c r="AB5" s="68">
        <f t="shared" si="1"/>
        <v>33170.239999999998</v>
      </c>
      <c r="AC5" s="68">
        <f t="shared" si="1"/>
        <v>34760.159999999996</v>
      </c>
      <c r="AD5" s="68">
        <f t="shared" si="1"/>
        <v>38161.31</v>
      </c>
      <c r="AE5" s="68">
        <f t="shared" si="1"/>
        <v>41562.46</v>
      </c>
      <c r="AF5" s="68">
        <f t="shared" si="1"/>
        <v>44742.299999999996</v>
      </c>
      <c r="AG5" s="68">
        <f t="shared" si="1"/>
        <v>47370.479999999996</v>
      </c>
      <c r="AH5" s="68">
        <f t="shared" si="1"/>
        <v>48960.399999999994</v>
      </c>
      <c r="AI5" s="68">
        <f t="shared" si="1"/>
        <v>53178.499999999993</v>
      </c>
      <c r="AJ5" s="68">
        <f>SUM(X5:AI5)</f>
        <v>452723.33999999997</v>
      </c>
      <c r="AK5" s="68">
        <f t="shared" ref="AK5:AV5" si="2">SUM(AK15:AK68)</f>
        <v>55541.389999999992</v>
      </c>
      <c r="AL5" s="68">
        <f t="shared" si="2"/>
        <v>57904.279999999992</v>
      </c>
      <c r="AM5" s="68">
        <f t="shared" si="2"/>
        <v>62122.37999999999</v>
      </c>
      <c r="AN5" s="68">
        <f t="shared" si="2"/>
        <v>65523.529999999992</v>
      </c>
      <c r="AO5" s="68">
        <f t="shared" si="2"/>
        <v>69741.62999999999</v>
      </c>
      <c r="AP5" s="68">
        <f t="shared" si="2"/>
        <v>72921.469999999987</v>
      </c>
      <c r="AQ5" s="68">
        <f t="shared" si="2"/>
        <v>76322.619999999981</v>
      </c>
      <c r="AR5" s="68">
        <f t="shared" si="2"/>
        <v>79502.459999999977</v>
      </c>
      <c r="AS5" s="68">
        <f t="shared" si="2"/>
        <v>82903.609999999971</v>
      </c>
      <c r="AT5" s="68">
        <f t="shared" si="2"/>
        <v>87121.709999999963</v>
      </c>
      <c r="AU5" s="68">
        <f t="shared" si="2"/>
        <v>90522.859999999957</v>
      </c>
      <c r="AV5" s="68">
        <f t="shared" si="2"/>
        <v>94740.959999999948</v>
      </c>
      <c r="AW5" s="68">
        <f>SUM(AK5:AV5)</f>
        <v>894868.89999999979</v>
      </c>
      <c r="AX5" s="68">
        <f t="shared" ref="AX5:BI5" si="3">SUM(AX15:AX117)</f>
        <v>98959.059999999939</v>
      </c>
      <c r="AY5" s="68">
        <f t="shared" si="3"/>
        <v>101321.94999999994</v>
      </c>
      <c r="AZ5" s="68">
        <f t="shared" si="3"/>
        <v>104501.78999999994</v>
      </c>
      <c r="BA5" s="68">
        <f t="shared" si="3"/>
        <v>107902.93999999993</v>
      </c>
      <c r="BB5" s="68">
        <f t="shared" si="3"/>
        <v>112121.03999999992</v>
      </c>
      <c r="BC5" s="68">
        <f t="shared" si="3"/>
        <v>114483.92999999992</v>
      </c>
      <c r="BD5" s="68">
        <f t="shared" si="3"/>
        <v>117885.07999999991</v>
      </c>
      <c r="BE5" s="68">
        <f t="shared" si="3"/>
        <v>121064.91999999991</v>
      </c>
      <c r="BF5" s="68">
        <f t="shared" si="3"/>
        <v>123427.80999999991</v>
      </c>
      <c r="BG5" s="68">
        <f t="shared" si="3"/>
        <v>128684.1699999999</v>
      </c>
      <c r="BH5" s="68">
        <f t="shared" si="3"/>
        <v>132902.2699999999</v>
      </c>
      <c r="BI5" s="68">
        <f t="shared" si="3"/>
        <v>136303.4199999999</v>
      </c>
      <c r="BJ5" s="68">
        <f>SUM(AX5:BI5)</f>
        <v>1399558.379999999</v>
      </c>
      <c r="BK5" s="68">
        <f t="shared" ref="BK5:BV5" si="4">SUM(BK15:BK117)</f>
        <v>139483.25999999992</v>
      </c>
      <c r="BL5" s="68">
        <f t="shared" si="4"/>
        <v>141846.14999999994</v>
      </c>
      <c r="BM5" s="68">
        <f t="shared" si="4"/>
        <v>146064.24999999994</v>
      </c>
      <c r="BN5" s="68">
        <f t="shared" si="4"/>
        <v>149465.39999999994</v>
      </c>
      <c r="BO5" s="68">
        <f t="shared" si="4"/>
        <v>151828.28999999995</v>
      </c>
      <c r="BP5" s="68">
        <f t="shared" si="4"/>
        <v>156046.38999999996</v>
      </c>
      <c r="BQ5" s="68">
        <f t="shared" si="4"/>
        <v>159447.53999999995</v>
      </c>
      <c r="BR5" s="68">
        <f t="shared" si="4"/>
        <v>163665.63999999996</v>
      </c>
      <c r="BS5" s="68">
        <f t="shared" si="4"/>
        <v>166028.52999999997</v>
      </c>
      <c r="BT5" s="68">
        <f t="shared" si="4"/>
        <v>171284.88999999996</v>
      </c>
      <c r="BU5" s="68">
        <f t="shared" si="4"/>
        <v>173647.77999999997</v>
      </c>
      <c r="BV5" s="68">
        <f t="shared" si="4"/>
        <v>177865.87999999998</v>
      </c>
      <c r="BW5" s="69">
        <f>SUM(BK5:BV5)</f>
        <v>1896673.9999999993</v>
      </c>
    </row>
    <row r="6" spans="1:78" ht="15.75" thickBot="1" x14ac:dyDescent="0.3">
      <c r="H6" s="250" t="s">
        <v>42</v>
      </c>
      <c r="I6" s="251"/>
      <c r="J6" s="251"/>
      <c r="K6" s="68">
        <f>SUM(K125:K159)</f>
        <v>2221.6708333333331</v>
      </c>
      <c r="L6" s="68">
        <f t="shared" ref="L6:V6" si="5">SUM(L125:L159)</f>
        <v>2221.6708333333331</v>
      </c>
      <c r="M6" s="68">
        <f t="shared" si="5"/>
        <v>5139.5895833333334</v>
      </c>
      <c r="N6" s="68">
        <f t="shared" si="5"/>
        <v>5139.5895833333334</v>
      </c>
      <c r="O6" s="68">
        <f t="shared" si="5"/>
        <v>8057.5083333333332</v>
      </c>
      <c r="P6" s="68">
        <f t="shared" si="5"/>
        <v>8057.5083333333332</v>
      </c>
      <c r="Q6" s="68">
        <f t="shared" si="5"/>
        <v>8261.0277777777774</v>
      </c>
      <c r="R6" s="68">
        <f t="shared" si="5"/>
        <v>8261.0277777777774</v>
      </c>
      <c r="S6" s="68">
        <f t="shared" si="5"/>
        <v>11178.946527777778</v>
      </c>
      <c r="T6" s="68">
        <f t="shared" si="5"/>
        <v>11178.946527777778</v>
      </c>
      <c r="U6" s="68">
        <f t="shared" si="5"/>
        <v>14096.865277777779</v>
      </c>
      <c r="V6" s="68">
        <f t="shared" si="5"/>
        <v>16318.536111111112</v>
      </c>
      <c r="W6" s="68">
        <f>SUM(K6:V6)</f>
        <v>100132.8875</v>
      </c>
      <c r="X6" s="68">
        <f t="shared" ref="X6:AI6" si="6">SUM(X125:X159)</f>
        <v>18540.206944444446</v>
      </c>
      <c r="Y6" s="68">
        <f t="shared" si="6"/>
        <v>18540.206944444446</v>
      </c>
      <c r="Z6" s="68">
        <f t="shared" si="6"/>
        <v>18540.206944444446</v>
      </c>
      <c r="AA6" s="68">
        <f t="shared" si="6"/>
        <v>18540.206944444446</v>
      </c>
      <c r="AB6" s="68">
        <f t="shared" si="6"/>
        <v>18540.206944444446</v>
      </c>
      <c r="AC6" s="68">
        <f t="shared" si="6"/>
        <v>16318.536111111114</v>
      </c>
      <c r="AD6" s="68">
        <f t="shared" si="6"/>
        <v>16522.055555555558</v>
      </c>
      <c r="AE6" s="68">
        <f t="shared" si="6"/>
        <v>16522.055555555558</v>
      </c>
      <c r="AF6" s="68">
        <f t="shared" si="6"/>
        <v>16522.055555555558</v>
      </c>
      <c r="AG6" s="68">
        <f t="shared" si="6"/>
        <v>16522.055555555558</v>
      </c>
      <c r="AH6" s="68">
        <f t="shared" si="6"/>
        <v>16522.055555555558</v>
      </c>
      <c r="AI6" s="68">
        <f t="shared" si="6"/>
        <v>18743.726388888892</v>
      </c>
      <c r="AJ6" s="68">
        <f>SUM(X6:AI6)</f>
        <v>210373.57500000004</v>
      </c>
      <c r="AK6" s="68">
        <f t="shared" ref="AK6:AV6" si="7">SUM(AK125:AK159)</f>
        <v>16318.536111111114</v>
      </c>
      <c r="AL6" s="68">
        <f t="shared" si="7"/>
        <v>16318.536111111114</v>
      </c>
      <c r="AM6" s="68">
        <f t="shared" si="7"/>
        <v>16318.536111111114</v>
      </c>
      <c r="AN6" s="68">
        <f t="shared" si="7"/>
        <v>16318.536111111114</v>
      </c>
      <c r="AO6" s="68">
        <f t="shared" si="7"/>
        <v>18743.726388888892</v>
      </c>
      <c r="AP6" s="68">
        <f t="shared" si="7"/>
        <v>16522.055555555558</v>
      </c>
      <c r="AQ6" s="68">
        <f t="shared" si="7"/>
        <v>18743.726388888892</v>
      </c>
      <c r="AR6" s="68">
        <f t="shared" si="7"/>
        <v>18743.726388888892</v>
      </c>
      <c r="AS6" s="68">
        <f t="shared" si="7"/>
        <v>18743.726388888892</v>
      </c>
      <c r="AT6" s="68">
        <f t="shared" si="7"/>
        <v>18743.726388888892</v>
      </c>
      <c r="AU6" s="68">
        <f t="shared" si="7"/>
        <v>18743.726388888892</v>
      </c>
      <c r="AV6" s="68">
        <f t="shared" si="7"/>
        <v>20965.397222222226</v>
      </c>
      <c r="AW6" s="68">
        <f>SUM(AK6:AV6)</f>
        <v>215223.95555555564</v>
      </c>
      <c r="AX6" s="68">
        <f t="shared" ref="AX6:BI6" si="8">SUM(AX125:AX159)</f>
        <v>15825.807638888891</v>
      </c>
      <c r="AY6" s="68">
        <f t="shared" si="8"/>
        <v>15825.807638888891</v>
      </c>
      <c r="AZ6" s="68">
        <f t="shared" si="8"/>
        <v>18047.478472222225</v>
      </c>
      <c r="BA6" s="68">
        <f t="shared" si="8"/>
        <v>18047.478472222225</v>
      </c>
      <c r="BB6" s="68">
        <f t="shared" si="8"/>
        <v>20965.397222222226</v>
      </c>
      <c r="BC6" s="68">
        <f t="shared" si="8"/>
        <v>18743.726388888892</v>
      </c>
      <c r="BD6" s="68">
        <f t="shared" si="8"/>
        <v>20965.397222222226</v>
      </c>
      <c r="BE6" s="68">
        <f t="shared" si="8"/>
        <v>20965.397222222226</v>
      </c>
      <c r="BF6" s="68">
        <f t="shared" si="8"/>
        <v>18743.726388888892</v>
      </c>
      <c r="BG6" s="68">
        <f t="shared" si="8"/>
        <v>18743.726388888892</v>
      </c>
      <c r="BH6" s="68">
        <f t="shared" si="8"/>
        <v>16318.536111111114</v>
      </c>
      <c r="BI6" s="68">
        <f t="shared" si="8"/>
        <v>16318.536111111114</v>
      </c>
      <c r="BJ6" s="68">
        <f>SUM(AX6:BI6)</f>
        <v>219511.0152777778</v>
      </c>
      <c r="BK6" s="68">
        <f t="shared" ref="BK6:BV6" si="9">SUM(BK125:BK159)</f>
        <v>17014.78402777778</v>
      </c>
      <c r="BL6" s="68">
        <f t="shared" si="9"/>
        <v>17014.78402777778</v>
      </c>
      <c r="BM6" s="68">
        <f t="shared" si="9"/>
        <v>19439.974305555559</v>
      </c>
      <c r="BN6" s="68">
        <f t="shared" si="9"/>
        <v>19439.974305555559</v>
      </c>
      <c r="BO6" s="68">
        <f t="shared" si="9"/>
        <v>18743.726388888892</v>
      </c>
      <c r="BP6" s="68">
        <f t="shared" si="9"/>
        <v>18743.726388888892</v>
      </c>
      <c r="BQ6" s="68">
        <f t="shared" si="9"/>
        <v>18540.206944444446</v>
      </c>
      <c r="BR6" s="68">
        <f t="shared" si="9"/>
        <v>18540.206944444446</v>
      </c>
      <c r="BS6" s="68">
        <f t="shared" si="9"/>
        <v>18540.206944444446</v>
      </c>
      <c r="BT6" s="68">
        <f t="shared" si="9"/>
        <v>18540.206944444446</v>
      </c>
      <c r="BU6" s="68">
        <f t="shared" si="9"/>
        <v>17843.959027777779</v>
      </c>
      <c r="BV6" s="68">
        <f t="shared" si="9"/>
        <v>17843.959027777779</v>
      </c>
      <c r="BW6" s="69">
        <f>SUM(BK6:BV6)</f>
        <v>220245.71527777781</v>
      </c>
      <c r="BZ6" s="65"/>
    </row>
    <row r="7" spans="1:78" ht="18" thickBot="1" x14ac:dyDescent="0.3">
      <c r="H7" s="260" t="s">
        <v>129</v>
      </c>
      <c r="I7" s="261"/>
      <c r="J7" s="261"/>
      <c r="K7" s="71">
        <f>SUM(K5:K6)</f>
        <v>2994.6408333333329</v>
      </c>
      <c r="L7" s="71">
        <f t="shared" ref="L7:V7" si="10">SUM(L5:L6)</f>
        <v>4584.560833333333</v>
      </c>
      <c r="M7" s="71">
        <f t="shared" si="10"/>
        <v>9092.3995833333338</v>
      </c>
      <c r="N7" s="71">
        <f t="shared" si="10"/>
        <v>11720.579583333332</v>
      </c>
      <c r="O7" s="71">
        <f t="shared" si="10"/>
        <v>16228.418333333333</v>
      </c>
      <c r="P7" s="71">
        <f t="shared" si="10"/>
        <v>18856.598333333335</v>
      </c>
      <c r="Q7" s="71">
        <f t="shared" si="10"/>
        <v>20650.037777777776</v>
      </c>
      <c r="R7" s="71">
        <f t="shared" si="10"/>
        <v>21423.007777777777</v>
      </c>
      <c r="S7" s="71">
        <f t="shared" si="10"/>
        <v>26969.106527777778</v>
      </c>
      <c r="T7" s="71">
        <f t="shared" si="10"/>
        <v>28559.02652777778</v>
      </c>
      <c r="U7" s="71">
        <f t="shared" si="10"/>
        <v>33066.865277777775</v>
      </c>
      <c r="V7" s="71">
        <f t="shared" si="10"/>
        <v>37916.716111111113</v>
      </c>
      <c r="W7" s="114">
        <f>SUM(W5:W6)</f>
        <v>232061.95750000002</v>
      </c>
      <c r="X7" s="114">
        <f>SUM(X5:X6)</f>
        <v>42501.276944444442</v>
      </c>
      <c r="Y7" s="114">
        <f t="shared" ref="Y7:AW7" si="11">SUM(Y5:Y6)</f>
        <v>45902.426944444451</v>
      </c>
      <c r="Z7" s="114">
        <f t="shared" si="11"/>
        <v>47492.346944444449</v>
      </c>
      <c r="AA7" s="114">
        <f t="shared" si="11"/>
        <v>49082.266944444447</v>
      </c>
      <c r="AB7" s="114">
        <f t="shared" si="11"/>
        <v>51710.44694444444</v>
      </c>
      <c r="AC7" s="114">
        <f t="shared" si="11"/>
        <v>51078.696111111109</v>
      </c>
      <c r="AD7" s="114">
        <f t="shared" si="11"/>
        <v>54683.36555555556</v>
      </c>
      <c r="AE7" s="114">
        <f t="shared" si="11"/>
        <v>58084.515555555554</v>
      </c>
      <c r="AF7" s="114">
        <f t="shared" si="11"/>
        <v>61264.35555555555</v>
      </c>
      <c r="AG7" s="114">
        <f t="shared" si="11"/>
        <v>63892.535555555558</v>
      </c>
      <c r="AH7" s="114">
        <f t="shared" si="11"/>
        <v>65482.455555555556</v>
      </c>
      <c r="AI7" s="114">
        <f t="shared" si="11"/>
        <v>71922.226388888885</v>
      </c>
      <c r="AJ7" s="114">
        <f t="shared" si="11"/>
        <v>663096.91500000004</v>
      </c>
      <c r="AK7" s="114">
        <f>SUM(AK5:AK6)</f>
        <v>71859.926111111112</v>
      </c>
      <c r="AL7" s="114">
        <f t="shared" si="11"/>
        <v>74222.816111111111</v>
      </c>
      <c r="AM7" s="114">
        <f t="shared" si="11"/>
        <v>78440.916111111103</v>
      </c>
      <c r="AN7" s="114">
        <f t="shared" si="11"/>
        <v>81842.066111111111</v>
      </c>
      <c r="AO7" s="114">
        <f t="shared" si="11"/>
        <v>88485.356388888875</v>
      </c>
      <c r="AP7" s="114">
        <f t="shared" si="11"/>
        <v>89443.525555555549</v>
      </c>
      <c r="AQ7" s="114">
        <f t="shared" si="11"/>
        <v>95066.346388888865</v>
      </c>
      <c r="AR7" s="114">
        <f t="shared" si="11"/>
        <v>98246.186388888862</v>
      </c>
      <c r="AS7" s="114">
        <f t="shared" si="11"/>
        <v>101647.33638888886</v>
      </c>
      <c r="AT7" s="114">
        <f t="shared" si="11"/>
        <v>105865.43638888886</v>
      </c>
      <c r="AU7" s="114">
        <f t="shared" si="11"/>
        <v>109266.58638888886</v>
      </c>
      <c r="AV7" s="114">
        <f t="shared" si="11"/>
        <v>115706.35722222217</v>
      </c>
      <c r="AW7" s="114">
        <f t="shared" si="11"/>
        <v>1110092.8555555553</v>
      </c>
      <c r="AX7" s="114">
        <f>SUM(AX5:AX6)</f>
        <v>114784.86763888883</v>
      </c>
      <c r="AY7" s="114">
        <f t="shared" ref="AY7:BJ7" si="12">SUM(AY5:AY6)</f>
        <v>117147.75763888883</v>
      </c>
      <c r="AZ7" s="114">
        <f t="shared" si="12"/>
        <v>122549.26847222216</v>
      </c>
      <c r="BA7" s="114">
        <f t="shared" si="12"/>
        <v>125950.41847222215</v>
      </c>
      <c r="BB7" s="114">
        <f t="shared" si="12"/>
        <v>133086.43722222216</v>
      </c>
      <c r="BC7" s="114">
        <f t="shared" si="12"/>
        <v>133227.6563888888</v>
      </c>
      <c r="BD7" s="114">
        <f t="shared" si="12"/>
        <v>138850.47722222214</v>
      </c>
      <c r="BE7" s="114">
        <f t="shared" si="12"/>
        <v>142030.31722222213</v>
      </c>
      <c r="BF7" s="114">
        <f t="shared" si="12"/>
        <v>142171.53638888881</v>
      </c>
      <c r="BG7" s="114">
        <f t="shared" si="12"/>
        <v>147427.8963888888</v>
      </c>
      <c r="BH7" s="114">
        <f t="shared" si="12"/>
        <v>149220.80611111101</v>
      </c>
      <c r="BI7" s="114">
        <f t="shared" si="12"/>
        <v>152621.95611111101</v>
      </c>
      <c r="BJ7" s="114">
        <f t="shared" si="12"/>
        <v>1619069.3952777768</v>
      </c>
      <c r="BK7" s="114">
        <f>SUM(BK5:BK6)</f>
        <v>156498.04402777771</v>
      </c>
      <c r="BL7" s="114">
        <f t="shared" ref="BL7:BW7" si="13">SUM(BL5:BL6)</f>
        <v>158860.93402777772</v>
      </c>
      <c r="BM7" s="114">
        <f t="shared" si="13"/>
        <v>165504.22430555552</v>
      </c>
      <c r="BN7" s="114">
        <f t="shared" si="13"/>
        <v>168905.37430555548</v>
      </c>
      <c r="BO7" s="114">
        <f t="shared" si="13"/>
        <v>170572.01638888885</v>
      </c>
      <c r="BP7" s="114">
        <f t="shared" si="13"/>
        <v>174790.11638888885</v>
      </c>
      <c r="BQ7" s="114">
        <f t="shared" si="13"/>
        <v>177987.7469444444</v>
      </c>
      <c r="BR7" s="114">
        <f t="shared" si="13"/>
        <v>182205.84694444441</v>
      </c>
      <c r="BS7" s="114">
        <f t="shared" si="13"/>
        <v>184568.73694444442</v>
      </c>
      <c r="BT7" s="114">
        <f t="shared" si="13"/>
        <v>189825.09694444441</v>
      </c>
      <c r="BU7" s="114">
        <f t="shared" si="13"/>
        <v>191491.73902777774</v>
      </c>
      <c r="BV7" s="114">
        <f t="shared" si="13"/>
        <v>195709.83902777775</v>
      </c>
      <c r="BW7" s="115">
        <f t="shared" si="13"/>
        <v>2116919.7152777771</v>
      </c>
      <c r="BZ7" s="65"/>
    </row>
    <row r="8" spans="1:78" ht="16.5" thickTop="1" thickBot="1" x14ac:dyDescent="0.3">
      <c r="H8" s="262" t="s">
        <v>143</v>
      </c>
      <c r="I8" s="263"/>
      <c r="J8" s="263"/>
      <c r="K8" s="266">
        <f>K7</f>
        <v>2994.6408333333329</v>
      </c>
      <c r="L8" s="266">
        <f>L7+K8</f>
        <v>7579.2016666666659</v>
      </c>
      <c r="M8" s="266">
        <f t="shared" ref="M8:V8" si="14">M7+L8</f>
        <v>16671.60125</v>
      </c>
      <c r="N8" s="266">
        <f t="shared" si="14"/>
        <v>28392.180833333332</v>
      </c>
      <c r="O8" s="266">
        <f t="shared" si="14"/>
        <v>44620.599166666667</v>
      </c>
      <c r="P8" s="266">
        <f t="shared" si="14"/>
        <v>63477.197500000002</v>
      </c>
      <c r="Q8" s="266">
        <f t="shared" si="14"/>
        <v>84127.235277777771</v>
      </c>
      <c r="R8" s="266">
        <f t="shared" si="14"/>
        <v>105550.24305555555</v>
      </c>
      <c r="S8" s="266">
        <f t="shared" si="14"/>
        <v>132519.34958333333</v>
      </c>
      <c r="T8" s="266">
        <f t="shared" si="14"/>
        <v>161078.37611111111</v>
      </c>
      <c r="U8" s="266">
        <f t="shared" si="14"/>
        <v>194145.24138888888</v>
      </c>
      <c r="V8" s="266">
        <f t="shared" si="14"/>
        <v>232061.95749999999</v>
      </c>
      <c r="W8" s="270">
        <f>V8</f>
        <v>232061.95749999999</v>
      </c>
      <c r="X8" s="266">
        <f>X7+V8</f>
        <v>274563.23444444442</v>
      </c>
      <c r="Y8" s="266">
        <f>Y7+X8</f>
        <v>320465.66138888884</v>
      </c>
      <c r="Z8" s="266">
        <f t="shared" ref="Z8:AI8" si="15">Z7+Y8</f>
        <v>367958.0083333333</v>
      </c>
      <c r="AA8" s="266">
        <f t="shared" si="15"/>
        <v>417040.27527777775</v>
      </c>
      <c r="AB8" s="266">
        <f t="shared" si="15"/>
        <v>468750.72222222219</v>
      </c>
      <c r="AC8" s="266">
        <f t="shared" si="15"/>
        <v>519829.41833333328</v>
      </c>
      <c r="AD8" s="266">
        <f t="shared" si="15"/>
        <v>574512.78388888878</v>
      </c>
      <c r="AE8" s="266">
        <f t="shared" si="15"/>
        <v>632597.29944444436</v>
      </c>
      <c r="AF8" s="266">
        <f t="shared" si="15"/>
        <v>693861.65499999991</v>
      </c>
      <c r="AG8" s="266">
        <f t="shared" si="15"/>
        <v>757754.19055555551</v>
      </c>
      <c r="AH8" s="266">
        <f t="shared" si="15"/>
        <v>823236.64611111104</v>
      </c>
      <c r="AI8" s="266">
        <f t="shared" si="15"/>
        <v>895158.87249999994</v>
      </c>
      <c r="AJ8" s="270">
        <f>AI8</f>
        <v>895158.87249999994</v>
      </c>
      <c r="AK8" s="266">
        <f>AK7+AI8</f>
        <v>967018.79861111101</v>
      </c>
      <c r="AL8" s="266">
        <f t="shared" ref="AL8:AV8" si="16">AL7+AK8</f>
        <v>1041241.6147222221</v>
      </c>
      <c r="AM8" s="266">
        <f t="shared" si="16"/>
        <v>1119682.5308333333</v>
      </c>
      <c r="AN8" s="287">
        <f t="shared" si="16"/>
        <v>1201524.5969444443</v>
      </c>
      <c r="AO8" s="266">
        <f t="shared" si="16"/>
        <v>1290009.9533333331</v>
      </c>
      <c r="AP8" s="266">
        <f t="shared" si="16"/>
        <v>1379453.4788888886</v>
      </c>
      <c r="AQ8" s="266">
        <f t="shared" si="16"/>
        <v>1474519.8252777774</v>
      </c>
      <c r="AR8" s="266">
        <f t="shared" si="16"/>
        <v>1572766.0116666663</v>
      </c>
      <c r="AS8" s="266">
        <f t="shared" si="16"/>
        <v>1674413.348055555</v>
      </c>
      <c r="AT8" s="266">
        <f t="shared" si="16"/>
        <v>1780278.7844444439</v>
      </c>
      <c r="AU8" s="266">
        <f t="shared" si="16"/>
        <v>1889545.3708333327</v>
      </c>
      <c r="AV8" s="266">
        <f t="shared" si="16"/>
        <v>2005251.7280555549</v>
      </c>
      <c r="AW8" s="270">
        <f>AV8</f>
        <v>2005251.7280555549</v>
      </c>
      <c r="AX8" s="266">
        <f>AX7+AV8</f>
        <v>2120036.5956944437</v>
      </c>
      <c r="AY8" s="266">
        <f t="shared" ref="AY8" si="17">AY7+AX8</f>
        <v>2237184.3533333326</v>
      </c>
      <c r="AZ8" s="266">
        <f t="shared" ref="AZ8" si="18">AZ7+AY8</f>
        <v>2359733.6218055547</v>
      </c>
      <c r="BA8" s="266">
        <f t="shared" ref="BA8" si="19">BA7+AZ8</f>
        <v>2485684.0402777768</v>
      </c>
      <c r="BB8" s="266">
        <f t="shared" ref="BB8" si="20">BB7+BA8</f>
        <v>2618770.4774999991</v>
      </c>
      <c r="BC8" s="266">
        <f t="shared" ref="BC8" si="21">BC7+BB8</f>
        <v>2751998.1338888877</v>
      </c>
      <c r="BD8" s="266">
        <f t="shared" ref="BD8" si="22">BD7+BC8</f>
        <v>2890848.6111111101</v>
      </c>
      <c r="BE8" s="266">
        <f t="shared" ref="BE8" si="23">BE7+BD8</f>
        <v>3032878.9283333323</v>
      </c>
      <c r="BF8" s="266">
        <f t="shared" ref="BF8" si="24">BF7+BE8</f>
        <v>3175050.4647222213</v>
      </c>
      <c r="BG8" s="266">
        <f t="shared" ref="BG8" si="25">BG7+BF8</f>
        <v>3322478.3611111101</v>
      </c>
      <c r="BH8" s="266">
        <f t="shared" ref="BH8" si="26">BH7+BG8</f>
        <v>3471699.1672222209</v>
      </c>
      <c r="BI8" s="266">
        <f t="shared" ref="BI8" si="27">BI7+BH8</f>
        <v>3624321.1233333321</v>
      </c>
      <c r="BJ8" s="270">
        <f>BI8</f>
        <v>3624321.1233333321</v>
      </c>
      <c r="BK8" s="266">
        <f>BK7+BI8</f>
        <v>3780819.16736111</v>
      </c>
      <c r="BL8" s="266">
        <f t="shared" ref="BL8" si="28">BL7+BK8</f>
        <v>3939680.1013888875</v>
      </c>
      <c r="BM8" s="266">
        <f t="shared" ref="BM8" si="29">BM7+BL8</f>
        <v>4105184.3256944432</v>
      </c>
      <c r="BN8" s="266">
        <f t="shared" ref="BN8" si="30">BN7+BM8</f>
        <v>4274089.6999999983</v>
      </c>
      <c r="BO8" s="266">
        <f t="shared" ref="BO8" si="31">BO7+BN8</f>
        <v>4444661.7163888868</v>
      </c>
      <c r="BP8" s="266">
        <f t="shared" ref="BP8" si="32">BP7+BO8</f>
        <v>4619451.8327777758</v>
      </c>
      <c r="BQ8" s="266">
        <f t="shared" ref="BQ8" si="33">BQ7+BP8</f>
        <v>4797439.5797222201</v>
      </c>
      <c r="BR8" s="266">
        <f t="shared" ref="BR8" si="34">BR7+BQ8</f>
        <v>4979645.4266666649</v>
      </c>
      <c r="BS8" s="266">
        <f t="shared" ref="BS8" si="35">BS7+BR8</f>
        <v>5164214.1636111094</v>
      </c>
      <c r="BT8" s="266">
        <f t="shared" ref="BT8" si="36">BT7+BS8</f>
        <v>5354039.2605555542</v>
      </c>
      <c r="BU8" s="266">
        <f t="shared" ref="BU8" si="37">BU7+BT8</f>
        <v>5545530.9995833319</v>
      </c>
      <c r="BV8" s="266">
        <f t="shared" ref="BV8" si="38">BV7+BU8</f>
        <v>5741240.8386111092</v>
      </c>
      <c r="BW8" s="298">
        <f>BV8</f>
        <v>5741240.8386111092</v>
      </c>
      <c r="BZ8" s="65"/>
    </row>
    <row r="9" spans="1:78" ht="15.75" thickBot="1" x14ac:dyDescent="0.3">
      <c r="H9" s="264"/>
      <c r="I9" s="265"/>
      <c r="J9" s="265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71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71"/>
      <c r="AK9" s="267"/>
      <c r="AL9" s="267"/>
      <c r="AM9" s="267"/>
      <c r="AN9" s="288"/>
      <c r="AO9" s="267"/>
      <c r="AP9" s="267"/>
      <c r="AQ9" s="267"/>
      <c r="AR9" s="267"/>
      <c r="AS9" s="267"/>
      <c r="AT9" s="267"/>
      <c r="AU9" s="267"/>
      <c r="AV9" s="267"/>
      <c r="AW9" s="271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71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99"/>
    </row>
    <row r="10" spans="1:78" ht="16.5" thickTop="1" thickBot="1" x14ac:dyDescent="0.3">
      <c r="I10" s="64"/>
    </row>
    <row r="11" spans="1:78" ht="15.75" customHeight="1" thickTop="1" thickBot="1" x14ac:dyDescent="0.3">
      <c r="H11" s="289" t="s">
        <v>43</v>
      </c>
      <c r="I11" s="281" t="s">
        <v>132</v>
      </c>
      <c r="J11" s="281" t="s">
        <v>134</v>
      </c>
      <c r="K11" s="302" t="s">
        <v>138</v>
      </c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4"/>
      <c r="X11" s="302" t="s">
        <v>140</v>
      </c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4"/>
      <c r="AK11" s="302" t="s">
        <v>141</v>
      </c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4"/>
      <c r="AX11" s="302" t="s">
        <v>168</v>
      </c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4"/>
      <c r="BK11" s="302" t="s">
        <v>181</v>
      </c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8"/>
    </row>
    <row r="12" spans="1:78" ht="15.75" customHeight="1" thickBot="1" x14ac:dyDescent="0.3">
      <c r="H12" s="290"/>
      <c r="I12" s="282"/>
      <c r="J12" s="282"/>
      <c r="K12" s="305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7"/>
      <c r="X12" s="305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7"/>
      <c r="AK12" s="305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7"/>
      <c r="AX12" s="305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7"/>
      <c r="BK12" s="305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9"/>
    </row>
    <row r="13" spans="1:78" ht="15" customHeight="1" thickBot="1" x14ac:dyDescent="0.3">
      <c r="G13" s="80"/>
      <c r="H13" s="291"/>
      <c r="I13" s="283"/>
      <c r="J13" s="283"/>
      <c r="K13" s="272" t="s">
        <v>83</v>
      </c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3" t="s">
        <v>97</v>
      </c>
      <c r="X13" s="272" t="s">
        <v>83</v>
      </c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 t="s">
        <v>97</v>
      </c>
      <c r="AK13" s="272" t="s">
        <v>83</v>
      </c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3" t="s">
        <v>97</v>
      </c>
      <c r="AX13" s="272" t="s">
        <v>83</v>
      </c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3" t="s">
        <v>97</v>
      </c>
      <c r="BK13" s="272" t="s">
        <v>83</v>
      </c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97" t="s">
        <v>97</v>
      </c>
    </row>
    <row r="14" spans="1:78" ht="15.75" thickBot="1" x14ac:dyDescent="0.3">
      <c r="H14" s="291"/>
      <c r="I14" s="283"/>
      <c r="J14" s="283"/>
      <c r="K14" s="87" t="s">
        <v>84</v>
      </c>
      <c r="L14" s="87" t="s">
        <v>85</v>
      </c>
      <c r="M14" s="87" t="s">
        <v>86</v>
      </c>
      <c r="N14" s="87" t="s">
        <v>87</v>
      </c>
      <c r="O14" s="87" t="s">
        <v>88</v>
      </c>
      <c r="P14" s="87" t="s">
        <v>89</v>
      </c>
      <c r="Q14" s="87" t="s">
        <v>90</v>
      </c>
      <c r="R14" s="87" t="s">
        <v>91</v>
      </c>
      <c r="S14" s="87" t="s">
        <v>92</v>
      </c>
      <c r="T14" s="87" t="s">
        <v>93</v>
      </c>
      <c r="U14" s="87" t="s">
        <v>94</v>
      </c>
      <c r="V14" s="87" t="s">
        <v>95</v>
      </c>
      <c r="W14" s="273"/>
      <c r="X14" s="87" t="s">
        <v>101</v>
      </c>
      <c r="Y14" s="87" t="s">
        <v>102</v>
      </c>
      <c r="Z14" s="87" t="s">
        <v>103</v>
      </c>
      <c r="AA14" s="87" t="s">
        <v>104</v>
      </c>
      <c r="AB14" s="87" t="s">
        <v>105</v>
      </c>
      <c r="AC14" s="87" t="s">
        <v>106</v>
      </c>
      <c r="AD14" s="87" t="s">
        <v>107</v>
      </c>
      <c r="AE14" s="87" t="s">
        <v>108</v>
      </c>
      <c r="AF14" s="87" t="s">
        <v>109</v>
      </c>
      <c r="AG14" s="87" t="s">
        <v>110</v>
      </c>
      <c r="AH14" s="87" t="s">
        <v>111</v>
      </c>
      <c r="AI14" s="87" t="s">
        <v>112</v>
      </c>
      <c r="AJ14" s="273"/>
      <c r="AK14" s="87" t="s">
        <v>113</v>
      </c>
      <c r="AL14" s="87" t="s">
        <v>114</v>
      </c>
      <c r="AM14" s="87" t="s">
        <v>115</v>
      </c>
      <c r="AN14" s="87" t="s">
        <v>116</v>
      </c>
      <c r="AO14" s="87" t="s">
        <v>117</v>
      </c>
      <c r="AP14" s="87" t="s">
        <v>118</v>
      </c>
      <c r="AQ14" s="87" t="s">
        <v>119</v>
      </c>
      <c r="AR14" s="87" t="s">
        <v>120</v>
      </c>
      <c r="AS14" s="87" t="s">
        <v>121</v>
      </c>
      <c r="AT14" s="87" t="s">
        <v>122</v>
      </c>
      <c r="AU14" s="87" t="s">
        <v>123</v>
      </c>
      <c r="AV14" s="87" t="s">
        <v>124</v>
      </c>
      <c r="AW14" s="273"/>
      <c r="AX14" s="87" t="s">
        <v>169</v>
      </c>
      <c r="AY14" s="87" t="s">
        <v>170</v>
      </c>
      <c r="AZ14" s="87" t="s">
        <v>171</v>
      </c>
      <c r="BA14" s="87" t="s">
        <v>172</v>
      </c>
      <c r="BB14" s="87" t="s">
        <v>173</v>
      </c>
      <c r="BC14" s="87" t="s">
        <v>174</v>
      </c>
      <c r="BD14" s="87" t="s">
        <v>175</v>
      </c>
      <c r="BE14" s="87" t="s">
        <v>176</v>
      </c>
      <c r="BF14" s="87" t="s">
        <v>177</v>
      </c>
      <c r="BG14" s="87" t="s">
        <v>178</v>
      </c>
      <c r="BH14" s="87" t="s">
        <v>179</v>
      </c>
      <c r="BI14" s="87" t="s">
        <v>180</v>
      </c>
      <c r="BJ14" s="273"/>
      <c r="BK14" s="87" t="s">
        <v>187</v>
      </c>
      <c r="BL14" s="87" t="s">
        <v>188</v>
      </c>
      <c r="BM14" s="87" t="s">
        <v>189</v>
      </c>
      <c r="BN14" s="87" t="s">
        <v>190</v>
      </c>
      <c r="BO14" s="87" t="s">
        <v>191</v>
      </c>
      <c r="BP14" s="87" t="s">
        <v>192</v>
      </c>
      <c r="BQ14" s="87" t="s">
        <v>193</v>
      </c>
      <c r="BR14" s="87" t="s">
        <v>194</v>
      </c>
      <c r="BS14" s="87" t="s">
        <v>195</v>
      </c>
      <c r="BT14" s="87" t="s">
        <v>196</v>
      </c>
      <c r="BU14" s="87" t="s">
        <v>197</v>
      </c>
      <c r="BV14" s="87" t="s">
        <v>198</v>
      </c>
      <c r="BW14" s="297"/>
    </row>
    <row r="15" spans="1:78" ht="15" hidden="1" customHeight="1" outlineLevel="1" thickTop="1" thickBot="1" x14ac:dyDescent="0.3">
      <c r="A15" s="74"/>
      <c r="B15" s="75" t="s">
        <v>127</v>
      </c>
      <c r="C15" s="75" t="s">
        <v>125</v>
      </c>
      <c r="D15" s="75" t="s">
        <v>126</v>
      </c>
      <c r="E15" s="75" t="s">
        <v>167</v>
      </c>
      <c r="F15" s="76" t="s">
        <v>186</v>
      </c>
      <c r="H15" s="291"/>
      <c r="I15" s="66" t="s">
        <v>80</v>
      </c>
      <c r="J15" s="66">
        <v>1</v>
      </c>
      <c r="K15" s="68">
        <f t="shared" ref="K15:V15" si="39">$B$24</f>
        <v>772.97</v>
      </c>
      <c r="L15" s="68">
        <f t="shared" si="39"/>
        <v>772.97</v>
      </c>
      <c r="M15" s="68">
        <f t="shared" si="39"/>
        <v>772.97</v>
      </c>
      <c r="N15" s="68">
        <f t="shared" si="39"/>
        <v>772.97</v>
      </c>
      <c r="O15" s="68">
        <f t="shared" si="39"/>
        <v>772.97</v>
      </c>
      <c r="P15" s="68">
        <f t="shared" si="39"/>
        <v>772.97</v>
      </c>
      <c r="Q15" s="68">
        <f t="shared" si="39"/>
        <v>772.97</v>
      </c>
      <c r="R15" s="68">
        <f t="shared" si="39"/>
        <v>772.97</v>
      </c>
      <c r="S15" s="68">
        <f t="shared" si="39"/>
        <v>772.97</v>
      </c>
      <c r="T15" s="68">
        <f t="shared" si="39"/>
        <v>772.97</v>
      </c>
      <c r="U15" s="68">
        <f t="shared" si="39"/>
        <v>772.97</v>
      </c>
      <c r="V15" s="68">
        <f t="shared" si="39"/>
        <v>772.97</v>
      </c>
      <c r="W15" s="68">
        <f>SUM(K15:V15)</f>
        <v>9275.6400000000012</v>
      </c>
      <c r="X15" s="68">
        <f t="shared" ref="X15:AI15" si="40">$B$24</f>
        <v>772.97</v>
      </c>
      <c r="Y15" s="68">
        <f t="shared" si="40"/>
        <v>772.97</v>
      </c>
      <c r="Z15" s="68">
        <f t="shared" si="40"/>
        <v>772.97</v>
      </c>
      <c r="AA15" s="68">
        <f t="shared" si="40"/>
        <v>772.97</v>
      </c>
      <c r="AB15" s="68">
        <f t="shared" si="40"/>
        <v>772.97</v>
      </c>
      <c r="AC15" s="68">
        <f t="shared" si="40"/>
        <v>772.97</v>
      </c>
      <c r="AD15" s="68">
        <f t="shared" si="40"/>
        <v>772.97</v>
      </c>
      <c r="AE15" s="68">
        <f t="shared" si="40"/>
        <v>772.97</v>
      </c>
      <c r="AF15" s="68">
        <f t="shared" si="40"/>
        <v>772.97</v>
      </c>
      <c r="AG15" s="68">
        <f t="shared" si="40"/>
        <v>772.97</v>
      </c>
      <c r="AH15" s="68">
        <f t="shared" si="40"/>
        <v>772.97</v>
      </c>
      <c r="AI15" s="68">
        <f t="shared" si="40"/>
        <v>772.97</v>
      </c>
      <c r="AJ15" s="68">
        <f t="shared" ref="AJ15:AJ26" si="41">SUM(X15:AI15,W15)</f>
        <v>18551.280000000002</v>
      </c>
      <c r="AK15" s="68">
        <f t="shared" ref="AK15:AV15" si="42">$B$24</f>
        <v>772.97</v>
      </c>
      <c r="AL15" s="68">
        <f t="shared" si="42"/>
        <v>772.97</v>
      </c>
      <c r="AM15" s="68">
        <f t="shared" si="42"/>
        <v>772.97</v>
      </c>
      <c r="AN15" s="68">
        <f t="shared" si="42"/>
        <v>772.97</v>
      </c>
      <c r="AO15" s="68">
        <f t="shared" si="42"/>
        <v>772.97</v>
      </c>
      <c r="AP15" s="68">
        <f t="shared" si="42"/>
        <v>772.97</v>
      </c>
      <c r="AQ15" s="68">
        <f t="shared" si="42"/>
        <v>772.97</v>
      </c>
      <c r="AR15" s="68">
        <f t="shared" si="42"/>
        <v>772.97</v>
      </c>
      <c r="AS15" s="68">
        <f t="shared" si="42"/>
        <v>772.97</v>
      </c>
      <c r="AT15" s="68">
        <f t="shared" si="42"/>
        <v>772.97</v>
      </c>
      <c r="AU15" s="68">
        <f t="shared" si="42"/>
        <v>772.97</v>
      </c>
      <c r="AV15" s="68">
        <f t="shared" si="42"/>
        <v>772.97</v>
      </c>
      <c r="AW15" s="68">
        <f>SUM(AK15:AV15,AJ15)</f>
        <v>27826.920000000006</v>
      </c>
      <c r="AX15" s="68">
        <f t="shared" ref="AX15:BI15" si="43">$B$24</f>
        <v>772.97</v>
      </c>
      <c r="AY15" s="68">
        <f t="shared" si="43"/>
        <v>772.97</v>
      </c>
      <c r="AZ15" s="68">
        <f t="shared" si="43"/>
        <v>772.97</v>
      </c>
      <c r="BA15" s="68">
        <f t="shared" si="43"/>
        <v>772.97</v>
      </c>
      <c r="BB15" s="68">
        <f t="shared" si="43"/>
        <v>772.97</v>
      </c>
      <c r="BC15" s="68">
        <f t="shared" si="43"/>
        <v>772.97</v>
      </c>
      <c r="BD15" s="68">
        <f t="shared" si="43"/>
        <v>772.97</v>
      </c>
      <c r="BE15" s="68">
        <f t="shared" si="43"/>
        <v>772.97</v>
      </c>
      <c r="BF15" s="68">
        <f t="shared" si="43"/>
        <v>772.97</v>
      </c>
      <c r="BG15" s="68">
        <f t="shared" si="43"/>
        <v>772.97</v>
      </c>
      <c r="BH15" s="68">
        <f t="shared" si="43"/>
        <v>772.97</v>
      </c>
      <c r="BI15" s="68">
        <f t="shared" si="43"/>
        <v>772.97</v>
      </c>
      <c r="BJ15" s="68">
        <f>SUM(AX15:BI15,AW15)</f>
        <v>37102.560000000005</v>
      </c>
      <c r="BK15" s="68">
        <f t="shared" ref="BK15:BV15" si="44">$B$24</f>
        <v>772.97</v>
      </c>
      <c r="BL15" s="68">
        <f t="shared" si="44"/>
        <v>772.97</v>
      </c>
      <c r="BM15" s="68">
        <f t="shared" si="44"/>
        <v>772.97</v>
      </c>
      <c r="BN15" s="68">
        <f t="shared" si="44"/>
        <v>772.97</v>
      </c>
      <c r="BO15" s="68">
        <f t="shared" si="44"/>
        <v>772.97</v>
      </c>
      <c r="BP15" s="68">
        <f t="shared" si="44"/>
        <v>772.97</v>
      </c>
      <c r="BQ15" s="68">
        <f t="shared" si="44"/>
        <v>772.97</v>
      </c>
      <c r="BR15" s="68">
        <f t="shared" si="44"/>
        <v>772.97</v>
      </c>
      <c r="BS15" s="68">
        <f t="shared" si="44"/>
        <v>772.97</v>
      </c>
      <c r="BT15" s="68">
        <f t="shared" si="44"/>
        <v>772.97</v>
      </c>
      <c r="BU15" s="68">
        <f t="shared" si="44"/>
        <v>772.97</v>
      </c>
      <c r="BV15" s="68">
        <f t="shared" si="44"/>
        <v>772.97</v>
      </c>
      <c r="BW15" s="69">
        <f>SUM(BK15:BV15,BJ15)</f>
        <v>46378.200000000004</v>
      </c>
    </row>
    <row r="16" spans="1:78" ht="15.75" hidden="1" outlineLevel="1" thickBot="1" x14ac:dyDescent="0.3">
      <c r="A16" s="77" t="s">
        <v>80</v>
      </c>
      <c r="B16" s="66">
        <f>COUNTIF($I$15:$I$26,A16)</f>
        <v>2</v>
      </c>
      <c r="C16" s="66">
        <f>COUNTIF($I$15:$I$44,A16)</f>
        <v>6</v>
      </c>
      <c r="D16" s="66">
        <f>COUNTIF($I$15:$I$68,A16)</f>
        <v>12</v>
      </c>
      <c r="E16" s="66">
        <f>COUNTIF($I$15:$I$92,A16)</f>
        <v>18</v>
      </c>
      <c r="F16" s="67">
        <f>COUNTIF($I$15:$I$116,A16)</f>
        <v>24</v>
      </c>
      <c r="H16" s="291"/>
      <c r="I16" s="66" t="s">
        <v>96</v>
      </c>
      <c r="J16" s="66">
        <v>2</v>
      </c>
      <c r="K16" s="198"/>
      <c r="L16" s="68">
        <f t="shared" ref="L16:V16" si="45">$B$25</f>
        <v>1589.92</v>
      </c>
      <c r="M16" s="68">
        <f t="shared" si="45"/>
        <v>1589.92</v>
      </c>
      <c r="N16" s="68">
        <f t="shared" si="45"/>
        <v>1589.92</v>
      </c>
      <c r="O16" s="68">
        <f t="shared" si="45"/>
        <v>1589.92</v>
      </c>
      <c r="P16" s="68">
        <f t="shared" si="45"/>
        <v>1589.92</v>
      </c>
      <c r="Q16" s="68">
        <f t="shared" si="45"/>
        <v>1589.92</v>
      </c>
      <c r="R16" s="68">
        <f t="shared" si="45"/>
        <v>1589.92</v>
      </c>
      <c r="S16" s="68">
        <f t="shared" si="45"/>
        <v>1589.92</v>
      </c>
      <c r="T16" s="68">
        <f t="shared" si="45"/>
        <v>1589.92</v>
      </c>
      <c r="U16" s="68">
        <f t="shared" si="45"/>
        <v>1589.92</v>
      </c>
      <c r="V16" s="68">
        <f t="shared" si="45"/>
        <v>1589.92</v>
      </c>
      <c r="W16" s="68">
        <f t="shared" ref="W16:W26" si="46">SUM(K16:V16)</f>
        <v>17489.120000000003</v>
      </c>
      <c r="X16" s="68">
        <f t="shared" ref="X16:AI17" si="47">$B$25</f>
        <v>1589.92</v>
      </c>
      <c r="Y16" s="68">
        <f t="shared" si="47"/>
        <v>1589.92</v>
      </c>
      <c r="Z16" s="68">
        <f t="shared" si="47"/>
        <v>1589.92</v>
      </c>
      <c r="AA16" s="68">
        <f t="shared" si="47"/>
        <v>1589.92</v>
      </c>
      <c r="AB16" s="68">
        <f t="shared" si="47"/>
        <v>1589.92</v>
      </c>
      <c r="AC16" s="68">
        <f t="shared" si="47"/>
        <v>1589.92</v>
      </c>
      <c r="AD16" s="68">
        <f t="shared" si="47"/>
        <v>1589.92</v>
      </c>
      <c r="AE16" s="68">
        <f t="shared" si="47"/>
        <v>1589.92</v>
      </c>
      <c r="AF16" s="68">
        <f t="shared" si="47"/>
        <v>1589.92</v>
      </c>
      <c r="AG16" s="68">
        <f t="shared" si="47"/>
        <v>1589.92</v>
      </c>
      <c r="AH16" s="68">
        <f t="shared" si="47"/>
        <v>1589.92</v>
      </c>
      <c r="AI16" s="68">
        <f t="shared" si="47"/>
        <v>1589.92</v>
      </c>
      <c r="AJ16" s="68">
        <f t="shared" si="41"/>
        <v>36568.160000000003</v>
      </c>
      <c r="AK16" s="68">
        <f t="shared" ref="AK16:AV17" si="48">$B$25</f>
        <v>1589.92</v>
      </c>
      <c r="AL16" s="68">
        <f t="shared" si="48"/>
        <v>1589.92</v>
      </c>
      <c r="AM16" s="68">
        <f t="shared" si="48"/>
        <v>1589.92</v>
      </c>
      <c r="AN16" s="68">
        <f t="shared" si="48"/>
        <v>1589.92</v>
      </c>
      <c r="AO16" s="68">
        <f t="shared" si="48"/>
        <v>1589.92</v>
      </c>
      <c r="AP16" s="68">
        <f t="shared" si="48"/>
        <v>1589.92</v>
      </c>
      <c r="AQ16" s="68">
        <f t="shared" si="48"/>
        <v>1589.92</v>
      </c>
      <c r="AR16" s="68">
        <f t="shared" si="48"/>
        <v>1589.92</v>
      </c>
      <c r="AS16" s="68">
        <f t="shared" si="48"/>
        <v>1589.92</v>
      </c>
      <c r="AT16" s="68">
        <f t="shared" si="48"/>
        <v>1589.92</v>
      </c>
      <c r="AU16" s="68">
        <f t="shared" si="48"/>
        <v>1589.92</v>
      </c>
      <c r="AV16" s="68">
        <f t="shared" si="48"/>
        <v>1589.92</v>
      </c>
      <c r="AW16" s="68">
        <f t="shared" ref="AW16:AW44" si="49">SUM(AK16:AV16,AJ16)</f>
        <v>55647.200000000004</v>
      </c>
      <c r="AX16" s="68">
        <f t="shared" ref="AX16:BI17" si="50">$B$25</f>
        <v>1589.92</v>
      </c>
      <c r="AY16" s="68">
        <f t="shared" si="50"/>
        <v>1589.92</v>
      </c>
      <c r="AZ16" s="68">
        <f t="shared" si="50"/>
        <v>1589.92</v>
      </c>
      <c r="BA16" s="68">
        <f t="shared" si="50"/>
        <v>1589.92</v>
      </c>
      <c r="BB16" s="68">
        <f t="shared" si="50"/>
        <v>1589.92</v>
      </c>
      <c r="BC16" s="68">
        <f t="shared" si="50"/>
        <v>1589.92</v>
      </c>
      <c r="BD16" s="68">
        <f t="shared" si="50"/>
        <v>1589.92</v>
      </c>
      <c r="BE16" s="68">
        <f t="shared" si="50"/>
        <v>1589.92</v>
      </c>
      <c r="BF16" s="68">
        <f t="shared" si="50"/>
        <v>1589.92</v>
      </c>
      <c r="BG16" s="68">
        <f t="shared" si="50"/>
        <v>1589.92</v>
      </c>
      <c r="BH16" s="68">
        <f t="shared" si="50"/>
        <v>1589.92</v>
      </c>
      <c r="BI16" s="68">
        <f t="shared" si="50"/>
        <v>1589.92</v>
      </c>
      <c r="BJ16" s="68">
        <f t="shared" ref="BJ16:BJ68" si="51">SUM(AX16:BI16,AW16)</f>
        <v>74726.240000000005</v>
      </c>
      <c r="BK16" s="68">
        <f t="shared" ref="BK16:BV17" si="52">$B$25</f>
        <v>1589.92</v>
      </c>
      <c r="BL16" s="68">
        <f t="shared" si="52"/>
        <v>1589.92</v>
      </c>
      <c r="BM16" s="68">
        <f t="shared" si="52"/>
        <v>1589.92</v>
      </c>
      <c r="BN16" s="68">
        <f t="shared" si="52"/>
        <v>1589.92</v>
      </c>
      <c r="BO16" s="68">
        <f t="shared" si="52"/>
        <v>1589.92</v>
      </c>
      <c r="BP16" s="68">
        <f t="shared" si="52"/>
        <v>1589.92</v>
      </c>
      <c r="BQ16" s="68">
        <f t="shared" si="52"/>
        <v>1589.92</v>
      </c>
      <c r="BR16" s="68">
        <f t="shared" si="52"/>
        <v>1589.92</v>
      </c>
      <c r="BS16" s="68">
        <f t="shared" si="52"/>
        <v>1589.92</v>
      </c>
      <c r="BT16" s="68">
        <f t="shared" si="52"/>
        <v>1589.92</v>
      </c>
      <c r="BU16" s="68">
        <f t="shared" si="52"/>
        <v>1589.92</v>
      </c>
      <c r="BV16" s="68">
        <f t="shared" si="52"/>
        <v>1589.92</v>
      </c>
      <c r="BW16" s="69">
        <f t="shared" ref="BW16:BW79" si="53">SUM(BK16:BV16,BJ16)</f>
        <v>93805.28</v>
      </c>
    </row>
    <row r="17" spans="1:77" ht="15.75" hidden="1" outlineLevel="1" thickBot="1" x14ac:dyDescent="0.3">
      <c r="A17" s="77" t="s">
        <v>96</v>
      </c>
      <c r="B17" s="66">
        <f>COUNTIF($I$15:$I$26,A17)</f>
        <v>6</v>
      </c>
      <c r="C17" s="66">
        <f>COUNTIF($I$15:$I$44,A17)</f>
        <v>14</v>
      </c>
      <c r="D17" s="66">
        <f>COUNTIF($I$15:$I$68,A17)</f>
        <v>24</v>
      </c>
      <c r="E17" s="66">
        <f>COUNTIF($I$15:$I$92,A17)</f>
        <v>34</v>
      </c>
      <c r="F17" s="67">
        <f>COUNTIF($I$15:$I$116,A17)</f>
        <v>44</v>
      </c>
      <c r="H17" s="291"/>
      <c r="I17" s="66" t="s">
        <v>96</v>
      </c>
      <c r="J17" s="66">
        <v>3</v>
      </c>
      <c r="K17" s="198"/>
      <c r="L17" s="198"/>
      <c r="M17" s="68">
        <f t="shared" ref="M17:V17" si="54">$B$25</f>
        <v>1589.92</v>
      </c>
      <c r="N17" s="68">
        <f t="shared" si="54"/>
        <v>1589.92</v>
      </c>
      <c r="O17" s="68">
        <f t="shared" si="54"/>
        <v>1589.92</v>
      </c>
      <c r="P17" s="68">
        <f t="shared" si="54"/>
        <v>1589.92</v>
      </c>
      <c r="Q17" s="68">
        <f t="shared" si="54"/>
        <v>1589.92</v>
      </c>
      <c r="R17" s="68">
        <f t="shared" si="54"/>
        <v>1589.92</v>
      </c>
      <c r="S17" s="68">
        <f t="shared" si="54"/>
        <v>1589.92</v>
      </c>
      <c r="T17" s="68">
        <f t="shared" si="54"/>
        <v>1589.92</v>
      </c>
      <c r="U17" s="68">
        <f t="shared" si="54"/>
        <v>1589.92</v>
      </c>
      <c r="V17" s="68">
        <f t="shared" si="54"/>
        <v>1589.92</v>
      </c>
      <c r="W17" s="68">
        <f t="shared" si="46"/>
        <v>15899.2</v>
      </c>
      <c r="X17" s="68">
        <f t="shared" si="47"/>
        <v>1589.92</v>
      </c>
      <c r="Y17" s="68">
        <f t="shared" si="47"/>
        <v>1589.92</v>
      </c>
      <c r="Z17" s="68">
        <f t="shared" si="47"/>
        <v>1589.92</v>
      </c>
      <c r="AA17" s="68">
        <f t="shared" si="47"/>
        <v>1589.92</v>
      </c>
      <c r="AB17" s="68">
        <f t="shared" si="47"/>
        <v>1589.92</v>
      </c>
      <c r="AC17" s="68">
        <f t="shared" si="47"/>
        <v>1589.92</v>
      </c>
      <c r="AD17" s="68">
        <f t="shared" si="47"/>
        <v>1589.92</v>
      </c>
      <c r="AE17" s="68">
        <f t="shared" si="47"/>
        <v>1589.92</v>
      </c>
      <c r="AF17" s="68">
        <f t="shared" si="47"/>
        <v>1589.92</v>
      </c>
      <c r="AG17" s="68">
        <f t="shared" si="47"/>
        <v>1589.92</v>
      </c>
      <c r="AH17" s="68">
        <f t="shared" si="47"/>
        <v>1589.92</v>
      </c>
      <c r="AI17" s="68">
        <f t="shared" si="47"/>
        <v>1589.92</v>
      </c>
      <c r="AJ17" s="68">
        <f t="shared" si="41"/>
        <v>34978.240000000005</v>
      </c>
      <c r="AK17" s="68">
        <f t="shared" si="48"/>
        <v>1589.92</v>
      </c>
      <c r="AL17" s="68">
        <f t="shared" si="48"/>
        <v>1589.92</v>
      </c>
      <c r="AM17" s="68">
        <f t="shared" si="48"/>
        <v>1589.92</v>
      </c>
      <c r="AN17" s="68">
        <f t="shared" si="48"/>
        <v>1589.92</v>
      </c>
      <c r="AO17" s="68">
        <f t="shared" si="48"/>
        <v>1589.92</v>
      </c>
      <c r="AP17" s="68">
        <f t="shared" si="48"/>
        <v>1589.92</v>
      </c>
      <c r="AQ17" s="68">
        <f t="shared" si="48"/>
        <v>1589.92</v>
      </c>
      <c r="AR17" s="68">
        <f t="shared" si="48"/>
        <v>1589.92</v>
      </c>
      <c r="AS17" s="68">
        <f t="shared" si="48"/>
        <v>1589.92</v>
      </c>
      <c r="AT17" s="68">
        <f t="shared" si="48"/>
        <v>1589.92</v>
      </c>
      <c r="AU17" s="68">
        <f t="shared" si="48"/>
        <v>1589.92</v>
      </c>
      <c r="AV17" s="68">
        <f t="shared" si="48"/>
        <v>1589.92</v>
      </c>
      <c r="AW17" s="68">
        <f t="shared" si="49"/>
        <v>54057.280000000006</v>
      </c>
      <c r="AX17" s="68">
        <f t="shared" si="50"/>
        <v>1589.92</v>
      </c>
      <c r="AY17" s="68">
        <f t="shared" si="50"/>
        <v>1589.92</v>
      </c>
      <c r="AZ17" s="68">
        <f t="shared" si="50"/>
        <v>1589.92</v>
      </c>
      <c r="BA17" s="68">
        <f t="shared" si="50"/>
        <v>1589.92</v>
      </c>
      <c r="BB17" s="68">
        <f t="shared" si="50"/>
        <v>1589.92</v>
      </c>
      <c r="BC17" s="68">
        <f t="shared" si="50"/>
        <v>1589.92</v>
      </c>
      <c r="BD17" s="68">
        <f t="shared" si="50"/>
        <v>1589.92</v>
      </c>
      <c r="BE17" s="68">
        <f t="shared" si="50"/>
        <v>1589.92</v>
      </c>
      <c r="BF17" s="68">
        <f t="shared" si="50"/>
        <v>1589.92</v>
      </c>
      <c r="BG17" s="68">
        <f t="shared" si="50"/>
        <v>1589.92</v>
      </c>
      <c r="BH17" s="68">
        <f t="shared" si="50"/>
        <v>1589.92</v>
      </c>
      <c r="BI17" s="68">
        <f t="shared" si="50"/>
        <v>1589.92</v>
      </c>
      <c r="BJ17" s="68">
        <f t="shared" si="51"/>
        <v>73136.320000000007</v>
      </c>
      <c r="BK17" s="68">
        <f t="shared" si="52"/>
        <v>1589.92</v>
      </c>
      <c r="BL17" s="68">
        <f t="shared" si="52"/>
        <v>1589.92</v>
      </c>
      <c r="BM17" s="68">
        <f t="shared" si="52"/>
        <v>1589.92</v>
      </c>
      <c r="BN17" s="68">
        <f t="shared" si="52"/>
        <v>1589.92</v>
      </c>
      <c r="BO17" s="68">
        <f t="shared" si="52"/>
        <v>1589.92</v>
      </c>
      <c r="BP17" s="68">
        <f t="shared" si="52"/>
        <v>1589.92</v>
      </c>
      <c r="BQ17" s="68">
        <f t="shared" si="52"/>
        <v>1589.92</v>
      </c>
      <c r="BR17" s="68">
        <f t="shared" si="52"/>
        <v>1589.92</v>
      </c>
      <c r="BS17" s="68">
        <f t="shared" si="52"/>
        <v>1589.92</v>
      </c>
      <c r="BT17" s="68">
        <f t="shared" si="52"/>
        <v>1589.92</v>
      </c>
      <c r="BU17" s="68">
        <f t="shared" si="52"/>
        <v>1589.92</v>
      </c>
      <c r="BV17" s="68">
        <f t="shared" si="52"/>
        <v>1589.92</v>
      </c>
      <c r="BW17" s="69">
        <f t="shared" si="53"/>
        <v>92215.360000000015</v>
      </c>
    </row>
    <row r="18" spans="1:77" ht="15.75" hidden="1" outlineLevel="1" thickBot="1" x14ac:dyDescent="0.3">
      <c r="A18" s="92" t="s">
        <v>81</v>
      </c>
      <c r="B18" s="83">
        <f>COUNTIF($I$15:$I$26,A18)</f>
        <v>4</v>
      </c>
      <c r="C18" s="83">
        <f>COUNTIF($I$15:$I$44,A18)</f>
        <v>10</v>
      </c>
      <c r="D18" s="83">
        <f>COUNTIF($I$15:$I$68,A18)</f>
        <v>18</v>
      </c>
      <c r="E18" s="66">
        <f>COUNTIF($I$15:$I$92,A18)</f>
        <v>26</v>
      </c>
      <c r="F18" s="67">
        <f>COUNTIF($I$15:$I$116,A18)</f>
        <v>34</v>
      </c>
      <c r="H18" s="291"/>
      <c r="I18" s="66" t="s">
        <v>81</v>
      </c>
      <c r="J18" s="66">
        <v>4</v>
      </c>
      <c r="K18" s="198"/>
      <c r="L18" s="198"/>
      <c r="M18" s="198"/>
      <c r="N18" s="68">
        <f t="shared" ref="N18:V18" si="55">$B$26</f>
        <v>2628.18</v>
      </c>
      <c r="O18" s="68">
        <f t="shared" si="55"/>
        <v>2628.18</v>
      </c>
      <c r="P18" s="68">
        <f t="shared" si="55"/>
        <v>2628.18</v>
      </c>
      <c r="Q18" s="68">
        <f t="shared" si="55"/>
        <v>2628.18</v>
      </c>
      <c r="R18" s="68">
        <f t="shared" si="55"/>
        <v>2628.18</v>
      </c>
      <c r="S18" s="68">
        <f t="shared" si="55"/>
        <v>2628.18</v>
      </c>
      <c r="T18" s="68">
        <f t="shared" si="55"/>
        <v>2628.18</v>
      </c>
      <c r="U18" s="68">
        <f t="shared" si="55"/>
        <v>2628.18</v>
      </c>
      <c r="V18" s="68">
        <f t="shared" si="55"/>
        <v>2628.18</v>
      </c>
      <c r="W18" s="68">
        <f t="shared" si="46"/>
        <v>23653.62</v>
      </c>
      <c r="X18" s="68">
        <f t="shared" ref="X18:AI18" si="56">$B$26</f>
        <v>2628.18</v>
      </c>
      <c r="Y18" s="68">
        <f t="shared" si="56"/>
        <v>2628.18</v>
      </c>
      <c r="Z18" s="68">
        <f t="shared" si="56"/>
        <v>2628.18</v>
      </c>
      <c r="AA18" s="68">
        <f t="shared" si="56"/>
        <v>2628.18</v>
      </c>
      <c r="AB18" s="68">
        <f t="shared" si="56"/>
        <v>2628.18</v>
      </c>
      <c r="AC18" s="68">
        <f t="shared" si="56"/>
        <v>2628.18</v>
      </c>
      <c r="AD18" s="68">
        <f t="shared" si="56"/>
        <v>2628.18</v>
      </c>
      <c r="AE18" s="68">
        <f t="shared" si="56"/>
        <v>2628.18</v>
      </c>
      <c r="AF18" s="68">
        <f t="shared" si="56"/>
        <v>2628.18</v>
      </c>
      <c r="AG18" s="68">
        <f t="shared" si="56"/>
        <v>2628.18</v>
      </c>
      <c r="AH18" s="68">
        <f t="shared" si="56"/>
        <v>2628.18</v>
      </c>
      <c r="AI18" s="68">
        <f t="shared" si="56"/>
        <v>2628.18</v>
      </c>
      <c r="AJ18" s="68">
        <f t="shared" si="41"/>
        <v>55191.78</v>
      </c>
      <c r="AK18" s="68">
        <f t="shared" ref="AK18:AV18" si="57">$B$26</f>
        <v>2628.18</v>
      </c>
      <c r="AL18" s="68">
        <f t="shared" si="57"/>
        <v>2628.18</v>
      </c>
      <c r="AM18" s="68">
        <f t="shared" si="57"/>
        <v>2628.18</v>
      </c>
      <c r="AN18" s="68">
        <f t="shared" si="57"/>
        <v>2628.18</v>
      </c>
      <c r="AO18" s="68">
        <f t="shared" si="57"/>
        <v>2628.18</v>
      </c>
      <c r="AP18" s="68">
        <f t="shared" si="57"/>
        <v>2628.18</v>
      </c>
      <c r="AQ18" s="68">
        <f t="shared" si="57"/>
        <v>2628.18</v>
      </c>
      <c r="AR18" s="68">
        <f t="shared" si="57"/>
        <v>2628.18</v>
      </c>
      <c r="AS18" s="68">
        <f t="shared" si="57"/>
        <v>2628.18</v>
      </c>
      <c r="AT18" s="68">
        <f t="shared" si="57"/>
        <v>2628.18</v>
      </c>
      <c r="AU18" s="68">
        <f t="shared" si="57"/>
        <v>2628.18</v>
      </c>
      <c r="AV18" s="68">
        <f t="shared" si="57"/>
        <v>2628.18</v>
      </c>
      <c r="AW18" s="68">
        <f t="shared" si="49"/>
        <v>86729.94</v>
      </c>
      <c r="AX18" s="68">
        <f t="shared" ref="AX18:BI18" si="58">$B$26</f>
        <v>2628.18</v>
      </c>
      <c r="AY18" s="68">
        <f t="shared" si="58"/>
        <v>2628.18</v>
      </c>
      <c r="AZ18" s="68">
        <f t="shared" si="58"/>
        <v>2628.18</v>
      </c>
      <c r="BA18" s="68">
        <f t="shared" si="58"/>
        <v>2628.18</v>
      </c>
      <c r="BB18" s="68">
        <f t="shared" si="58"/>
        <v>2628.18</v>
      </c>
      <c r="BC18" s="68">
        <f t="shared" si="58"/>
        <v>2628.18</v>
      </c>
      <c r="BD18" s="68">
        <f t="shared" si="58"/>
        <v>2628.18</v>
      </c>
      <c r="BE18" s="68">
        <f t="shared" si="58"/>
        <v>2628.18</v>
      </c>
      <c r="BF18" s="68">
        <f t="shared" si="58"/>
        <v>2628.18</v>
      </c>
      <c r="BG18" s="68">
        <f t="shared" si="58"/>
        <v>2628.18</v>
      </c>
      <c r="BH18" s="68">
        <f t="shared" si="58"/>
        <v>2628.18</v>
      </c>
      <c r="BI18" s="68">
        <f t="shared" si="58"/>
        <v>2628.18</v>
      </c>
      <c r="BJ18" s="68">
        <f t="shared" si="51"/>
        <v>118268.1</v>
      </c>
      <c r="BK18" s="68">
        <f t="shared" ref="BK18:BV18" si="59">$B$26</f>
        <v>2628.18</v>
      </c>
      <c r="BL18" s="68">
        <f t="shared" si="59"/>
        <v>2628.18</v>
      </c>
      <c r="BM18" s="68">
        <f t="shared" si="59"/>
        <v>2628.18</v>
      </c>
      <c r="BN18" s="68">
        <f t="shared" si="59"/>
        <v>2628.18</v>
      </c>
      <c r="BO18" s="68">
        <f t="shared" si="59"/>
        <v>2628.18</v>
      </c>
      <c r="BP18" s="68">
        <f t="shared" si="59"/>
        <v>2628.18</v>
      </c>
      <c r="BQ18" s="68">
        <f t="shared" si="59"/>
        <v>2628.18</v>
      </c>
      <c r="BR18" s="68">
        <f t="shared" si="59"/>
        <v>2628.18</v>
      </c>
      <c r="BS18" s="68">
        <f t="shared" si="59"/>
        <v>2628.18</v>
      </c>
      <c r="BT18" s="68">
        <f t="shared" si="59"/>
        <v>2628.18</v>
      </c>
      <c r="BU18" s="68">
        <f t="shared" si="59"/>
        <v>2628.18</v>
      </c>
      <c r="BV18" s="68">
        <f t="shared" si="59"/>
        <v>2628.18</v>
      </c>
      <c r="BW18" s="69">
        <f t="shared" si="53"/>
        <v>149806.26</v>
      </c>
    </row>
    <row r="19" spans="1:77" ht="16.5" hidden="1" outlineLevel="1" thickTop="1" thickBot="1" x14ac:dyDescent="0.3">
      <c r="A19" s="79" t="s">
        <v>129</v>
      </c>
      <c r="B19" s="116">
        <f>SUM(B16:B18)</f>
        <v>12</v>
      </c>
      <c r="C19" s="116">
        <f>SUM(C16:C18)</f>
        <v>30</v>
      </c>
      <c r="D19" s="116">
        <f>SUM(D16:D18)</f>
        <v>54</v>
      </c>
      <c r="E19" s="116">
        <f>SUM(E16:E18)</f>
        <v>78</v>
      </c>
      <c r="F19" s="117">
        <f>SUM(F16:F18)</f>
        <v>102</v>
      </c>
      <c r="H19" s="291"/>
      <c r="I19" s="66" t="s">
        <v>96</v>
      </c>
      <c r="J19" s="66">
        <v>5</v>
      </c>
      <c r="K19" s="198"/>
      <c r="L19" s="198"/>
      <c r="M19" s="198"/>
      <c r="N19" s="198"/>
      <c r="O19" s="68">
        <f t="shared" ref="O19:V19" si="60">$B$25</f>
        <v>1589.92</v>
      </c>
      <c r="P19" s="68">
        <f t="shared" si="60"/>
        <v>1589.92</v>
      </c>
      <c r="Q19" s="68">
        <f t="shared" si="60"/>
        <v>1589.92</v>
      </c>
      <c r="R19" s="68">
        <f t="shared" si="60"/>
        <v>1589.92</v>
      </c>
      <c r="S19" s="68">
        <f t="shared" si="60"/>
        <v>1589.92</v>
      </c>
      <c r="T19" s="68">
        <f t="shared" si="60"/>
        <v>1589.92</v>
      </c>
      <c r="U19" s="68">
        <f t="shared" si="60"/>
        <v>1589.92</v>
      </c>
      <c r="V19" s="68">
        <f t="shared" si="60"/>
        <v>1589.92</v>
      </c>
      <c r="W19" s="68">
        <f t="shared" si="46"/>
        <v>12719.36</v>
      </c>
      <c r="X19" s="68">
        <f t="shared" ref="X19:AI19" si="61">$B$25</f>
        <v>1589.92</v>
      </c>
      <c r="Y19" s="68">
        <f t="shared" si="61"/>
        <v>1589.92</v>
      </c>
      <c r="Z19" s="68">
        <f t="shared" si="61"/>
        <v>1589.92</v>
      </c>
      <c r="AA19" s="68">
        <f t="shared" si="61"/>
        <v>1589.92</v>
      </c>
      <c r="AB19" s="68">
        <f t="shared" si="61"/>
        <v>1589.92</v>
      </c>
      <c r="AC19" s="68">
        <f t="shared" si="61"/>
        <v>1589.92</v>
      </c>
      <c r="AD19" s="68">
        <f t="shared" si="61"/>
        <v>1589.92</v>
      </c>
      <c r="AE19" s="68">
        <f t="shared" si="61"/>
        <v>1589.92</v>
      </c>
      <c r="AF19" s="68">
        <f t="shared" si="61"/>
        <v>1589.92</v>
      </c>
      <c r="AG19" s="68">
        <f t="shared" si="61"/>
        <v>1589.92</v>
      </c>
      <c r="AH19" s="68">
        <f t="shared" si="61"/>
        <v>1589.92</v>
      </c>
      <c r="AI19" s="68">
        <f t="shared" si="61"/>
        <v>1589.92</v>
      </c>
      <c r="AJ19" s="68">
        <f t="shared" si="41"/>
        <v>31798.400000000001</v>
      </c>
      <c r="AK19" s="68">
        <f t="shared" ref="AK19:AV19" si="62">$B$25</f>
        <v>1589.92</v>
      </c>
      <c r="AL19" s="68">
        <f t="shared" si="62"/>
        <v>1589.92</v>
      </c>
      <c r="AM19" s="68">
        <f t="shared" si="62"/>
        <v>1589.92</v>
      </c>
      <c r="AN19" s="68">
        <f t="shared" si="62"/>
        <v>1589.92</v>
      </c>
      <c r="AO19" s="68">
        <f t="shared" si="62"/>
        <v>1589.92</v>
      </c>
      <c r="AP19" s="68">
        <f t="shared" si="62"/>
        <v>1589.92</v>
      </c>
      <c r="AQ19" s="68">
        <f t="shared" si="62"/>
        <v>1589.92</v>
      </c>
      <c r="AR19" s="68">
        <f t="shared" si="62"/>
        <v>1589.92</v>
      </c>
      <c r="AS19" s="68">
        <f t="shared" si="62"/>
        <v>1589.92</v>
      </c>
      <c r="AT19" s="68">
        <f t="shared" si="62"/>
        <v>1589.92</v>
      </c>
      <c r="AU19" s="68">
        <f t="shared" si="62"/>
        <v>1589.92</v>
      </c>
      <c r="AV19" s="68">
        <f t="shared" si="62"/>
        <v>1589.92</v>
      </c>
      <c r="AW19" s="68">
        <f t="shared" si="49"/>
        <v>50877.440000000002</v>
      </c>
      <c r="AX19" s="68">
        <f t="shared" ref="AX19:BI19" si="63">$B$25</f>
        <v>1589.92</v>
      </c>
      <c r="AY19" s="68">
        <f t="shared" si="63"/>
        <v>1589.92</v>
      </c>
      <c r="AZ19" s="68">
        <f t="shared" si="63"/>
        <v>1589.92</v>
      </c>
      <c r="BA19" s="68">
        <f t="shared" si="63"/>
        <v>1589.92</v>
      </c>
      <c r="BB19" s="68">
        <f t="shared" si="63"/>
        <v>1589.92</v>
      </c>
      <c r="BC19" s="68">
        <f t="shared" si="63"/>
        <v>1589.92</v>
      </c>
      <c r="BD19" s="68">
        <f t="shared" si="63"/>
        <v>1589.92</v>
      </c>
      <c r="BE19" s="68">
        <f t="shared" si="63"/>
        <v>1589.92</v>
      </c>
      <c r="BF19" s="68">
        <f t="shared" si="63"/>
        <v>1589.92</v>
      </c>
      <c r="BG19" s="68">
        <f t="shared" si="63"/>
        <v>1589.92</v>
      </c>
      <c r="BH19" s="68">
        <f t="shared" si="63"/>
        <v>1589.92</v>
      </c>
      <c r="BI19" s="68">
        <f t="shared" si="63"/>
        <v>1589.92</v>
      </c>
      <c r="BJ19" s="68">
        <f t="shared" si="51"/>
        <v>69956.48000000001</v>
      </c>
      <c r="BK19" s="68">
        <f t="shared" ref="BK19:BV19" si="64">$B$25</f>
        <v>1589.92</v>
      </c>
      <c r="BL19" s="68">
        <f t="shared" si="64"/>
        <v>1589.92</v>
      </c>
      <c r="BM19" s="68">
        <f t="shared" si="64"/>
        <v>1589.92</v>
      </c>
      <c r="BN19" s="68">
        <f t="shared" si="64"/>
        <v>1589.92</v>
      </c>
      <c r="BO19" s="68">
        <f t="shared" si="64"/>
        <v>1589.92</v>
      </c>
      <c r="BP19" s="68">
        <f t="shared" si="64"/>
        <v>1589.92</v>
      </c>
      <c r="BQ19" s="68">
        <f t="shared" si="64"/>
        <v>1589.92</v>
      </c>
      <c r="BR19" s="68">
        <f t="shared" si="64"/>
        <v>1589.92</v>
      </c>
      <c r="BS19" s="68">
        <f t="shared" si="64"/>
        <v>1589.92</v>
      </c>
      <c r="BT19" s="68">
        <f t="shared" si="64"/>
        <v>1589.92</v>
      </c>
      <c r="BU19" s="68">
        <f t="shared" si="64"/>
        <v>1589.92</v>
      </c>
      <c r="BV19" s="68">
        <f t="shared" si="64"/>
        <v>1589.92</v>
      </c>
      <c r="BW19" s="69">
        <f t="shared" si="53"/>
        <v>89035.520000000019</v>
      </c>
    </row>
    <row r="20" spans="1:77" ht="15.75" hidden="1" outlineLevel="1" thickBot="1" x14ac:dyDescent="0.3">
      <c r="A20" s="91" t="s">
        <v>137</v>
      </c>
      <c r="B20" s="70">
        <f>B19</f>
        <v>12</v>
      </c>
      <c r="C20" s="70">
        <f>C19-B19</f>
        <v>18</v>
      </c>
      <c r="D20" s="70">
        <f>D19-C19</f>
        <v>24</v>
      </c>
      <c r="E20" s="70">
        <f>E19-D19</f>
        <v>24</v>
      </c>
      <c r="F20" s="73">
        <f>F19-E19</f>
        <v>24</v>
      </c>
      <c r="H20" s="291"/>
      <c r="I20" s="66" t="s">
        <v>81</v>
      </c>
      <c r="J20" s="66">
        <v>6</v>
      </c>
      <c r="K20" s="198"/>
      <c r="L20" s="198"/>
      <c r="M20" s="198"/>
      <c r="N20" s="198"/>
      <c r="O20" s="198"/>
      <c r="P20" s="68">
        <f t="shared" ref="P20:V20" si="65">$B$26</f>
        <v>2628.18</v>
      </c>
      <c r="Q20" s="68">
        <f t="shared" si="65"/>
        <v>2628.18</v>
      </c>
      <c r="R20" s="68">
        <f t="shared" si="65"/>
        <v>2628.18</v>
      </c>
      <c r="S20" s="68">
        <f t="shared" si="65"/>
        <v>2628.18</v>
      </c>
      <c r="T20" s="68">
        <f t="shared" si="65"/>
        <v>2628.18</v>
      </c>
      <c r="U20" s="68">
        <f t="shared" si="65"/>
        <v>2628.18</v>
      </c>
      <c r="V20" s="68">
        <f t="shared" si="65"/>
        <v>2628.18</v>
      </c>
      <c r="W20" s="68">
        <f t="shared" si="46"/>
        <v>18397.259999999998</v>
      </c>
      <c r="X20" s="68">
        <f t="shared" ref="X20:AI20" si="66">$B$26</f>
        <v>2628.18</v>
      </c>
      <c r="Y20" s="68">
        <f t="shared" si="66"/>
        <v>2628.18</v>
      </c>
      <c r="Z20" s="68">
        <f t="shared" si="66"/>
        <v>2628.18</v>
      </c>
      <c r="AA20" s="68">
        <f t="shared" si="66"/>
        <v>2628.18</v>
      </c>
      <c r="AB20" s="68">
        <f t="shared" si="66"/>
        <v>2628.18</v>
      </c>
      <c r="AC20" s="68">
        <f t="shared" si="66"/>
        <v>2628.18</v>
      </c>
      <c r="AD20" s="68">
        <f t="shared" si="66"/>
        <v>2628.18</v>
      </c>
      <c r="AE20" s="68">
        <f t="shared" si="66"/>
        <v>2628.18</v>
      </c>
      <c r="AF20" s="68">
        <f t="shared" si="66"/>
        <v>2628.18</v>
      </c>
      <c r="AG20" s="68">
        <f t="shared" si="66"/>
        <v>2628.18</v>
      </c>
      <c r="AH20" s="68">
        <f t="shared" si="66"/>
        <v>2628.18</v>
      </c>
      <c r="AI20" s="68">
        <f t="shared" si="66"/>
        <v>2628.18</v>
      </c>
      <c r="AJ20" s="68">
        <f t="shared" si="41"/>
        <v>49935.42</v>
      </c>
      <c r="AK20" s="68">
        <f t="shared" ref="AK20:AV20" si="67">$B$26</f>
        <v>2628.18</v>
      </c>
      <c r="AL20" s="68">
        <f t="shared" si="67"/>
        <v>2628.18</v>
      </c>
      <c r="AM20" s="68">
        <f t="shared" si="67"/>
        <v>2628.18</v>
      </c>
      <c r="AN20" s="68">
        <f t="shared" si="67"/>
        <v>2628.18</v>
      </c>
      <c r="AO20" s="68">
        <f t="shared" si="67"/>
        <v>2628.18</v>
      </c>
      <c r="AP20" s="68">
        <f t="shared" si="67"/>
        <v>2628.18</v>
      </c>
      <c r="AQ20" s="68">
        <f t="shared" si="67"/>
        <v>2628.18</v>
      </c>
      <c r="AR20" s="68">
        <f t="shared" si="67"/>
        <v>2628.18</v>
      </c>
      <c r="AS20" s="68">
        <f t="shared" si="67"/>
        <v>2628.18</v>
      </c>
      <c r="AT20" s="68">
        <f t="shared" si="67"/>
        <v>2628.18</v>
      </c>
      <c r="AU20" s="68">
        <f t="shared" si="67"/>
        <v>2628.18</v>
      </c>
      <c r="AV20" s="68">
        <f t="shared" si="67"/>
        <v>2628.18</v>
      </c>
      <c r="AW20" s="68">
        <f t="shared" si="49"/>
        <v>81473.58</v>
      </c>
      <c r="AX20" s="68">
        <f t="shared" ref="AX20:BI20" si="68">$B$26</f>
        <v>2628.18</v>
      </c>
      <c r="AY20" s="68">
        <f t="shared" si="68"/>
        <v>2628.18</v>
      </c>
      <c r="AZ20" s="68">
        <f t="shared" si="68"/>
        <v>2628.18</v>
      </c>
      <c r="BA20" s="68">
        <f t="shared" si="68"/>
        <v>2628.18</v>
      </c>
      <c r="BB20" s="68">
        <f t="shared" si="68"/>
        <v>2628.18</v>
      </c>
      <c r="BC20" s="68">
        <f t="shared" si="68"/>
        <v>2628.18</v>
      </c>
      <c r="BD20" s="68">
        <f t="shared" si="68"/>
        <v>2628.18</v>
      </c>
      <c r="BE20" s="68">
        <f t="shared" si="68"/>
        <v>2628.18</v>
      </c>
      <c r="BF20" s="68">
        <f t="shared" si="68"/>
        <v>2628.18</v>
      </c>
      <c r="BG20" s="68">
        <f t="shared" si="68"/>
        <v>2628.18</v>
      </c>
      <c r="BH20" s="68">
        <f t="shared" si="68"/>
        <v>2628.18</v>
      </c>
      <c r="BI20" s="68">
        <f t="shared" si="68"/>
        <v>2628.18</v>
      </c>
      <c r="BJ20" s="68">
        <f t="shared" si="51"/>
        <v>113011.74</v>
      </c>
      <c r="BK20" s="68">
        <f t="shared" ref="BK20:BV20" si="69">$B$26</f>
        <v>2628.18</v>
      </c>
      <c r="BL20" s="68">
        <f t="shared" si="69"/>
        <v>2628.18</v>
      </c>
      <c r="BM20" s="68">
        <f t="shared" si="69"/>
        <v>2628.18</v>
      </c>
      <c r="BN20" s="68">
        <f t="shared" si="69"/>
        <v>2628.18</v>
      </c>
      <c r="BO20" s="68">
        <f t="shared" si="69"/>
        <v>2628.18</v>
      </c>
      <c r="BP20" s="68">
        <f t="shared" si="69"/>
        <v>2628.18</v>
      </c>
      <c r="BQ20" s="68">
        <f t="shared" si="69"/>
        <v>2628.18</v>
      </c>
      <c r="BR20" s="68">
        <f t="shared" si="69"/>
        <v>2628.18</v>
      </c>
      <c r="BS20" s="68">
        <f t="shared" si="69"/>
        <v>2628.18</v>
      </c>
      <c r="BT20" s="68">
        <f t="shared" si="69"/>
        <v>2628.18</v>
      </c>
      <c r="BU20" s="68">
        <f t="shared" si="69"/>
        <v>2628.18</v>
      </c>
      <c r="BV20" s="68">
        <f t="shared" si="69"/>
        <v>2628.18</v>
      </c>
      <c r="BW20" s="69">
        <f t="shared" si="53"/>
        <v>144549.9</v>
      </c>
      <c r="BX20" s="65"/>
      <c r="BY20" s="65"/>
    </row>
    <row r="21" spans="1:77" ht="16.5" hidden="1" outlineLevel="1" thickTop="1" thickBot="1" x14ac:dyDescent="0.3">
      <c r="A21" s="90"/>
      <c r="H21" s="291"/>
      <c r="I21" s="66" t="s">
        <v>96</v>
      </c>
      <c r="J21" s="66">
        <v>7</v>
      </c>
      <c r="K21" s="198"/>
      <c r="L21" s="198"/>
      <c r="M21" s="198"/>
      <c r="N21" s="198"/>
      <c r="O21" s="198"/>
      <c r="P21" s="198"/>
      <c r="Q21" s="68">
        <f t="shared" ref="Q21:V21" si="70">$B$25</f>
        <v>1589.92</v>
      </c>
      <c r="R21" s="68">
        <f t="shared" si="70"/>
        <v>1589.92</v>
      </c>
      <c r="S21" s="68">
        <f t="shared" si="70"/>
        <v>1589.92</v>
      </c>
      <c r="T21" s="68">
        <f t="shared" si="70"/>
        <v>1589.92</v>
      </c>
      <c r="U21" s="68">
        <f t="shared" si="70"/>
        <v>1589.92</v>
      </c>
      <c r="V21" s="68">
        <f t="shared" si="70"/>
        <v>1589.92</v>
      </c>
      <c r="W21" s="68">
        <f t="shared" si="46"/>
        <v>9539.52</v>
      </c>
      <c r="X21" s="68">
        <f t="shared" ref="X21:AI21" si="71">$B$25</f>
        <v>1589.92</v>
      </c>
      <c r="Y21" s="68">
        <f t="shared" si="71"/>
        <v>1589.92</v>
      </c>
      <c r="Z21" s="68">
        <f t="shared" si="71"/>
        <v>1589.92</v>
      </c>
      <c r="AA21" s="68">
        <f t="shared" si="71"/>
        <v>1589.92</v>
      </c>
      <c r="AB21" s="68">
        <f t="shared" si="71"/>
        <v>1589.92</v>
      </c>
      <c r="AC21" s="68">
        <f t="shared" si="71"/>
        <v>1589.92</v>
      </c>
      <c r="AD21" s="68">
        <f t="shared" si="71"/>
        <v>1589.92</v>
      </c>
      <c r="AE21" s="68">
        <f t="shared" si="71"/>
        <v>1589.92</v>
      </c>
      <c r="AF21" s="68">
        <f t="shared" si="71"/>
        <v>1589.92</v>
      </c>
      <c r="AG21" s="68">
        <f t="shared" si="71"/>
        <v>1589.92</v>
      </c>
      <c r="AH21" s="68">
        <f t="shared" si="71"/>
        <v>1589.92</v>
      </c>
      <c r="AI21" s="68">
        <f t="shared" si="71"/>
        <v>1589.92</v>
      </c>
      <c r="AJ21" s="68">
        <f t="shared" si="41"/>
        <v>28618.560000000001</v>
      </c>
      <c r="AK21" s="68">
        <f t="shared" ref="AK21:AV21" si="72">$B$25</f>
        <v>1589.92</v>
      </c>
      <c r="AL21" s="68">
        <f t="shared" si="72"/>
        <v>1589.92</v>
      </c>
      <c r="AM21" s="68">
        <f t="shared" si="72"/>
        <v>1589.92</v>
      </c>
      <c r="AN21" s="68">
        <f t="shared" si="72"/>
        <v>1589.92</v>
      </c>
      <c r="AO21" s="68">
        <f t="shared" si="72"/>
        <v>1589.92</v>
      </c>
      <c r="AP21" s="68">
        <f t="shared" si="72"/>
        <v>1589.92</v>
      </c>
      <c r="AQ21" s="68">
        <f t="shared" si="72"/>
        <v>1589.92</v>
      </c>
      <c r="AR21" s="68">
        <f t="shared" si="72"/>
        <v>1589.92</v>
      </c>
      <c r="AS21" s="68">
        <f t="shared" si="72"/>
        <v>1589.92</v>
      </c>
      <c r="AT21" s="68">
        <f t="shared" si="72"/>
        <v>1589.92</v>
      </c>
      <c r="AU21" s="68">
        <f t="shared" si="72"/>
        <v>1589.92</v>
      </c>
      <c r="AV21" s="68">
        <f t="shared" si="72"/>
        <v>1589.92</v>
      </c>
      <c r="AW21" s="68">
        <f t="shared" si="49"/>
        <v>47697.600000000006</v>
      </c>
      <c r="AX21" s="68">
        <f t="shared" ref="AX21:BI21" si="73">$B$25</f>
        <v>1589.92</v>
      </c>
      <c r="AY21" s="68">
        <f t="shared" si="73"/>
        <v>1589.92</v>
      </c>
      <c r="AZ21" s="68">
        <f t="shared" si="73"/>
        <v>1589.92</v>
      </c>
      <c r="BA21" s="68">
        <f t="shared" si="73"/>
        <v>1589.92</v>
      </c>
      <c r="BB21" s="68">
        <f t="shared" si="73"/>
        <v>1589.92</v>
      </c>
      <c r="BC21" s="68">
        <f t="shared" si="73"/>
        <v>1589.92</v>
      </c>
      <c r="BD21" s="68">
        <f t="shared" si="73"/>
        <v>1589.92</v>
      </c>
      <c r="BE21" s="68">
        <f t="shared" si="73"/>
        <v>1589.92</v>
      </c>
      <c r="BF21" s="68">
        <f t="shared" si="73"/>
        <v>1589.92</v>
      </c>
      <c r="BG21" s="68">
        <f t="shared" si="73"/>
        <v>1589.92</v>
      </c>
      <c r="BH21" s="68">
        <f t="shared" si="73"/>
        <v>1589.92</v>
      </c>
      <c r="BI21" s="68">
        <f t="shared" si="73"/>
        <v>1589.92</v>
      </c>
      <c r="BJ21" s="68">
        <f t="shared" si="51"/>
        <v>66776.640000000014</v>
      </c>
      <c r="BK21" s="68">
        <f t="shared" ref="BK21:BV21" si="74">$B$25</f>
        <v>1589.92</v>
      </c>
      <c r="BL21" s="68">
        <f t="shared" si="74"/>
        <v>1589.92</v>
      </c>
      <c r="BM21" s="68">
        <f t="shared" si="74"/>
        <v>1589.92</v>
      </c>
      <c r="BN21" s="68">
        <f t="shared" si="74"/>
        <v>1589.92</v>
      </c>
      <c r="BO21" s="68">
        <f t="shared" si="74"/>
        <v>1589.92</v>
      </c>
      <c r="BP21" s="68">
        <f t="shared" si="74"/>
        <v>1589.92</v>
      </c>
      <c r="BQ21" s="68">
        <f t="shared" si="74"/>
        <v>1589.92</v>
      </c>
      <c r="BR21" s="68">
        <f t="shared" si="74"/>
        <v>1589.92</v>
      </c>
      <c r="BS21" s="68">
        <f t="shared" si="74"/>
        <v>1589.92</v>
      </c>
      <c r="BT21" s="68">
        <f t="shared" si="74"/>
        <v>1589.92</v>
      </c>
      <c r="BU21" s="68">
        <f t="shared" si="74"/>
        <v>1589.92</v>
      </c>
      <c r="BV21" s="68">
        <f t="shared" si="74"/>
        <v>1589.92</v>
      </c>
      <c r="BW21" s="69">
        <f t="shared" si="53"/>
        <v>85855.680000000022</v>
      </c>
    </row>
    <row r="22" spans="1:77" ht="15.75" hidden="1" outlineLevel="1" thickBot="1" x14ac:dyDescent="0.3">
      <c r="H22" s="291"/>
      <c r="I22" s="66" t="s">
        <v>80</v>
      </c>
      <c r="J22" s="66">
        <v>8</v>
      </c>
      <c r="K22" s="198"/>
      <c r="L22" s="198"/>
      <c r="M22" s="198"/>
      <c r="N22" s="198"/>
      <c r="O22" s="198"/>
      <c r="P22" s="198"/>
      <c r="Q22" s="198"/>
      <c r="R22" s="68">
        <f>$B$24</f>
        <v>772.97</v>
      </c>
      <c r="S22" s="68">
        <f>$B$24</f>
        <v>772.97</v>
      </c>
      <c r="T22" s="68">
        <f>$B$24</f>
        <v>772.97</v>
      </c>
      <c r="U22" s="68">
        <f>$B$24</f>
        <v>772.97</v>
      </c>
      <c r="V22" s="68">
        <f>$B$24</f>
        <v>772.97</v>
      </c>
      <c r="W22" s="68">
        <f t="shared" si="46"/>
        <v>3864.8500000000004</v>
      </c>
      <c r="X22" s="68">
        <f t="shared" ref="X22:AI22" si="75">$B$24</f>
        <v>772.97</v>
      </c>
      <c r="Y22" s="68">
        <f t="shared" si="75"/>
        <v>772.97</v>
      </c>
      <c r="Z22" s="68">
        <f t="shared" si="75"/>
        <v>772.97</v>
      </c>
      <c r="AA22" s="68">
        <f t="shared" si="75"/>
        <v>772.97</v>
      </c>
      <c r="AB22" s="68">
        <f t="shared" si="75"/>
        <v>772.97</v>
      </c>
      <c r="AC22" s="68">
        <f t="shared" si="75"/>
        <v>772.97</v>
      </c>
      <c r="AD22" s="68">
        <f t="shared" si="75"/>
        <v>772.97</v>
      </c>
      <c r="AE22" s="68">
        <f t="shared" si="75"/>
        <v>772.97</v>
      </c>
      <c r="AF22" s="68">
        <f t="shared" si="75"/>
        <v>772.97</v>
      </c>
      <c r="AG22" s="68">
        <f t="shared" si="75"/>
        <v>772.97</v>
      </c>
      <c r="AH22" s="68">
        <f t="shared" si="75"/>
        <v>772.97</v>
      </c>
      <c r="AI22" s="68">
        <f t="shared" si="75"/>
        <v>772.97</v>
      </c>
      <c r="AJ22" s="68">
        <f t="shared" si="41"/>
        <v>13140.490000000002</v>
      </c>
      <c r="AK22" s="68">
        <f t="shared" ref="AK22:AV22" si="76">$B$24</f>
        <v>772.97</v>
      </c>
      <c r="AL22" s="68">
        <f t="shared" si="76"/>
        <v>772.97</v>
      </c>
      <c r="AM22" s="68">
        <f t="shared" si="76"/>
        <v>772.97</v>
      </c>
      <c r="AN22" s="68">
        <f t="shared" si="76"/>
        <v>772.97</v>
      </c>
      <c r="AO22" s="68">
        <f t="shared" si="76"/>
        <v>772.97</v>
      </c>
      <c r="AP22" s="68">
        <f t="shared" si="76"/>
        <v>772.97</v>
      </c>
      <c r="AQ22" s="68">
        <f t="shared" si="76"/>
        <v>772.97</v>
      </c>
      <c r="AR22" s="68">
        <f t="shared" si="76"/>
        <v>772.97</v>
      </c>
      <c r="AS22" s="68">
        <f t="shared" si="76"/>
        <v>772.97</v>
      </c>
      <c r="AT22" s="68">
        <f t="shared" si="76"/>
        <v>772.97</v>
      </c>
      <c r="AU22" s="68">
        <f t="shared" si="76"/>
        <v>772.97</v>
      </c>
      <c r="AV22" s="68">
        <f t="shared" si="76"/>
        <v>772.97</v>
      </c>
      <c r="AW22" s="68">
        <f t="shared" si="49"/>
        <v>22416.130000000005</v>
      </c>
      <c r="AX22" s="68">
        <f t="shared" ref="AX22:BI22" si="77">$B$24</f>
        <v>772.97</v>
      </c>
      <c r="AY22" s="68">
        <f t="shared" si="77"/>
        <v>772.97</v>
      </c>
      <c r="AZ22" s="68">
        <f t="shared" si="77"/>
        <v>772.97</v>
      </c>
      <c r="BA22" s="68">
        <f t="shared" si="77"/>
        <v>772.97</v>
      </c>
      <c r="BB22" s="68">
        <f t="shared" si="77"/>
        <v>772.97</v>
      </c>
      <c r="BC22" s="68">
        <f t="shared" si="77"/>
        <v>772.97</v>
      </c>
      <c r="BD22" s="68">
        <f t="shared" si="77"/>
        <v>772.97</v>
      </c>
      <c r="BE22" s="68">
        <f t="shared" si="77"/>
        <v>772.97</v>
      </c>
      <c r="BF22" s="68">
        <f t="shared" si="77"/>
        <v>772.97</v>
      </c>
      <c r="BG22" s="68">
        <f t="shared" si="77"/>
        <v>772.97</v>
      </c>
      <c r="BH22" s="68">
        <f t="shared" si="77"/>
        <v>772.97</v>
      </c>
      <c r="BI22" s="68">
        <f t="shared" si="77"/>
        <v>772.97</v>
      </c>
      <c r="BJ22" s="68">
        <f t="shared" si="51"/>
        <v>31691.770000000004</v>
      </c>
      <c r="BK22" s="68">
        <f t="shared" ref="BK22:BV22" si="78">$B$24</f>
        <v>772.97</v>
      </c>
      <c r="BL22" s="68">
        <f t="shared" si="78"/>
        <v>772.97</v>
      </c>
      <c r="BM22" s="68">
        <f t="shared" si="78"/>
        <v>772.97</v>
      </c>
      <c r="BN22" s="68">
        <f t="shared" si="78"/>
        <v>772.97</v>
      </c>
      <c r="BO22" s="68">
        <f t="shared" si="78"/>
        <v>772.97</v>
      </c>
      <c r="BP22" s="68">
        <f t="shared" si="78"/>
        <v>772.97</v>
      </c>
      <c r="BQ22" s="68">
        <f t="shared" si="78"/>
        <v>772.97</v>
      </c>
      <c r="BR22" s="68">
        <f t="shared" si="78"/>
        <v>772.97</v>
      </c>
      <c r="BS22" s="68">
        <f t="shared" si="78"/>
        <v>772.97</v>
      </c>
      <c r="BT22" s="68">
        <f t="shared" si="78"/>
        <v>772.97</v>
      </c>
      <c r="BU22" s="68">
        <f t="shared" si="78"/>
        <v>772.97</v>
      </c>
      <c r="BV22" s="68">
        <f t="shared" si="78"/>
        <v>772.97</v>
      </c>
      <c r="BW22" s="69">
        <f t="shared" si="53"/>
        <v>40967.410000000003</v>
      </c>
    </row>
    <row r="23" spans="1:77" ht="16.5" hidden="1" outlineLevel="1" thickTop="1" thickBot="1" x14ac:dyDescent="0.3">
      <c r="A23" s="274" t="s">
        <v>135</v>
      </c>
      <c r="B23" s="275"/>
      <c r="H23" s="291"/>
      <c r="I23" s="66" t="s">
        <v>81</v>
      </c>
      <c r="J23" s="66">
        <v>9</v>
      </c>
      <c r="K23" s="198"/>
      <c r="L23" s="198"/>
      <c r="M23" s="198"/>
      <c r="N23" s="198"/>
      <c r="O23" s="198"/>
      <c r="P23" s="198"/>
      <c r="Q23" s="198"/>
      <c r="R23" s="198"/>
      <c r="S23" s="68">
        <f>$B$26</f>
        <v>2628.18</v>
      </c>
      <c r="T23" s="68">
        <f>$B$26</f>
        <v>2628.18</v>
      </c>
      <c r="U23" s="68">
        <f>$B$26</f>
        <v>2628.18</v>
      </c>
      <c r="V23" s="68">
        <f>$B$26</f>
        <v>2628.18</v>
      </c>
      <c r="W23" s="68">
        <f t="shared" si="46"/>
        <v>10512.72</v>
      </c>
      <c r="X23" s="68">
        <f t="shared" ref="X23:AI23" si="79">$B$26</f>
        <v>2628.18</v>
      </c>
      <c r="Y23" s="68">
        <f t="shared" si="79"/>
        <v>2628.18</v>
      </c>
      <c r="Z23" s="68">
        <f t="shared" si="79"/>
        <v>2628.18</v>
      </c>
      <c r="AA23" s="68">
        <f t="shared" si="79"/>
        <v>2628.18</v>
      </c>
      <c r="AB23" s="68">
        <f t="shared" si="79"/>
        <v>2628.18</v>
      </c>
      <c r="AC23" s="68">
        <f t="shared" si="79"/>
        <v>2628.18</v>
      </c>
      <c r="AD23" s="68">
        <f t="shared" si="79"/>
        <v>2628.18</v>
      </c>
      <c r="AE23" s="68">
        <f t="shared" si="79"/>
        <v>2628.18</v>
      </c>
      <c r="AF23" s="68">
        <f t="shared" si="79"/>
        <v>2628.18</v>
      </c>
      <c r="AG23" s="68">
        <f t="shared" si="79"/>
        <v>2628.18</v>
      </c>
      <c r="AH23" s="68">
        <f t="shared" si="79"/>
        <v>2628.18</v>
      </c>
      <c r="AI23" s="68">
        <f t="shared" si="79"/>
        <v>2628.18</v>
      </c>
      <c r="AJ23" s="68">
        <f t="shared" si="41"/>
        <v>42050.879999999997</v>
      </c>
      <c r="AK23" s="68">
        <f t="shared" ref="AK23:AV23" si="80">$B$26</f>
        <v>2628.18</v>
      </c>
      <c r="AL23" s="68">
        <f t="shared" si="80"/>
        <v>2628.18</v>
      </c>
      <c r="AM23" s="68">
        <f t="shared" si="80"/>
        <v>2628.18</v>
      </c>
      <c r="AN23" s="68">
        <f t="shared" si="80"/>
        <v>2628.18</v>
      </c>
      <c r="AO23" s="68">
        <f t="shared" si="80"/>
        <v>2628.18</v>
      </c>
      <c r="AP23" s="68">
        <f t="shared" si="80"/>
        <v>2628.18</v>
      </c>
      <c r="AQ23" s="68">
        <f t="shared" si="80"/>
        <v>2628.18</v>
      </c>
      <c r="AR23" s="68">
        <f t="shared" si="80"/>
        <v>2628.18</v>
      </c>
      <c r="AS23" s="68">
        <f t="shared" si="80"/>
        <v>2628.18</v>
      </c>
      <c r="AT23" s="68">
        <f t="shared" si="80"/>
        <v>2628.18</v>
      </c>
      <c r="AU23" s="68">
        <f t="shared" si="80"/>
        <v>2628.18</v>
      </c>
      <c r="AV23" s="68">
        <f t="shared" si="80"/>
        <v>2628.18</v>
      </c>
      <c r="AW23" s="68">
        <f t="shared" si="49"/>
        <v>73589.039999999994</v>
      </c>
      <c r="AX23" s="68">
        <f t="shared" ref="AX23:BI23" si="81">$B$26</f>
        <v>2628.18</v>
      </c>
      <c r="AY23" s="68">
        <f t="shared" si="81"/>
        <v>2628.18</v>
      </c>
      <c r="AZ23" s="68">
        <f t="shared" si="81"/>
        <v>2628.18</v>
      </c>
      <c r="BA23" s="68">
        <f t="shared" si="81"/>
        <v>2628.18</v>
      </c>
      <c r="BB23" s="68">
        <f t="shared" si="81"/>
        <v>2628.18</v>
      </c>
      <c r="BC23" s="68">
        <f t="shared" si="81"/>
        <v>2628.18</v>
      </c>
      <c r="BD23" s="68">
        <f t="shared" si="81"/>
        <v>2628.18</v>
      </c>
      <c r="BE23" s="68">
        <f t="shared" si="81"/>
        <v>2628.18</v>
      </c>
      <c r="BF23" s="68">
        <f t="shared" si="81"/>
        <v>2628.18</v>
      </c>
      <c r="BG23" s="68">
        <f t="shared" si="81"/>
        <v>2628.18</v>
      </c>
      <c r="BH23" s="68">
        <f t="shared" si="81"/>
        <v>2628.18</v>
      </c>
      <c r="BI23" s="68">
        <f t="shared" si="81"/>
        <v>2628.18</v>
      </c>
      <c r="BJ23" s="68">
        <f t="shared" si="51"/>
        <v>105127.2</v>
      </c>
      <c r="BK23" s="68">
        <f t="shared" ref="BK23:BV23" si="82">$B$26</f>
        <v>2628.18</v>
      </c>
      <c r="BL23" s="68">
        <f t="shared" si="82"/>
        <v>2628.18</v>
      </c>
      <c r="BM23" s="68">
        <f t="shared" si="82"/>
        <v>2628.18</v>
      </c>
      <c r="BN23" s="68">
        <f t="shared" si="82"/>
        <v>2628.18</v>
      </c>
      <c r="BO23" s="68">
        <f t="shared" si="82"/>
        <v>2628.18</v>
      </c>
      <c r="BP23" s="68">
        <f t="shared" si="82"/>
        <v>2628.18</v>
      </c>
      <c r="BQ23" s="68">
        <f t="shared" si="82"/>
        <v>2628.18</v>
      </c>
      <c r="BR23" s="68">
        <f t="shared" si="82"/>
        <v>2628.18</v>
      </c>
      <c r="BS23" s="68">
        <f t="shared" si="82"/>
        <v>2628.18</v>
      </c>
      <c r="BT23" s="68">
        <f t="shared" si="82"/>
        <v>2628.18</v>
      </c>
      <c r="BU23" s="68">
        <f t="shared" si="82"/>
        <v>2628.18</v>
      </c>
      <c r="BV23" s="68">
        <f t="shared" si="82"/>
        <v>2628.18</v>
      </c>
      <c r="BW23" s="69">
        <f t="shared" si="53"/>
        <v>136665.35999999999</v>
      </c>
    </row>
    <row r="24" spans="1:77" ht="15.75" hidden="1" outlineLevel="1" thickBot="1" x14ac:dyDescent="0.3">
      <c r="A24" s="77" t="s">
        <v>80</v>
      </c>
      <c r="B24" s="69">
        <v>772.97</v>
      </c>
      <c r="H24" s="291"/>
      <c r="I24" s="66" t="s">
        <v>96</v>
      </c>
      <c r="J24" s="66">
        <v>10</v>
      </c>
      <c r="K24" s="198"/>
      <c r="L24" s="198"/>
      <c r="M24" s="198"/>
      <c r="N24" s="198"/>
      <c r="O24" s="198"/>
      <c r="P24" s="198"/>
      <c r="Q24" s="198"/>
      <c r="R24" s="198"/>
      <c r="S24" s="198"/>
      <c r="T24" s="68">
        <f>$B$25</f>
        <v>1589.92</v>
      </c>
      <c r="U24" s="68">
        <f>$B$25</f>
        <v>1589.92</v>
      </c>
      <c r="V24" s="68">
        <f>$B$25</f>
        <v>1589.92</v>
      </c>
      <c r="W24" s="68">
        <f t="shared" si="46"/>
        <v>4769.76</v>
      </c>
      <c r="X24" s="68">
        <f t="shared" ref="X24:AI25" si="83">$B$25</f>
        <v>1589.92</v>
      </c>
      <c r="Y24" s="68">
        <f t="shared" si="83"/>
        <v>1589.92</v>
      </c>
      <c r="Z24" s="68">
        <f t="shared" si="83"/>
        <v>1589.92</v>
      </c>
      <c r="AA24" s="68">
        <f t="shared" si="83"/>
        <v>1589.92</v>
      </c>
      <c r="AB24" s="68">
        <f t="shared" si="83"/>
        <v>1589.92</v>
      </c>
      <c r="AC24" s="68">
        <f t="shared" si="83"/>
        <v>1589.92</v>
      </c>
      <c r="AD24" s="68">
        <f t="shared" si="83"/>
        <v>1589.92</v>
      </c>
      <c r="AE24" s="68">
        <f t="shared" si="83"/>
        <v>1589.92</v>
      </c>
      <c r="AF24" s="68">
        <f t="shared" si="83"/>
        <v>1589.92</v>
      </c>
      <c r="AG24" s="68">
        <f t="shared" si="83"/>
        <v>1589.92</v>
      </c>
      <c r="AH24" s="68">
        <f t="shared" si="83"/>
        <v>1589.92</v>
      </c>
      <c r="AI24" s="68">
        <f t="shared" si="83"/>
        <v>1589.92</v>
      </c>
      <c r="AJ24" s="68">
        <f t="shared" si="41"/>
        <v>23848.800000000003</v>
      </c>
      <c r="AK24" s="68">
        <f t="shared" ref="AK24:AV25" si="84">$B$25</f>
        <v>1589.92</v>
      </c>
      <c r="AL24" s="68">
        <f t="shared" si="84"/>
        <v>1589.92</v>
      </c>
      <c r="AM24" s="68">
        <f t="shared" si="84"/>
        <v>1589.92</v>
      </c>
      <c r="AN24" s="68">
        <f t="shared" si="84"/>
        <v>1589.92</v>
      </c>
      <c r="AO24" s="68">
        <f t="shared" si="84"/>
        <v>1589.92</v>
      </c>
      <c r="AP24" s="68">
        <f t="shared" si="84"/>
        <v>1589.92</v>
      </c>
      <c r="AQ24" s="68">
        <f t="shared" si="84"/>
        <v>1589.92</v>
      </c>
      <c r="AR24" s="68">
        <f t="shared" si="84"/>
        <v>1589.92</v>
      </c>
      <c r="AS24" s="68">
        <f t="shared" si="84"/>
        <v>1589.92</v>
      </c>
      <c r="AT24" s="68">
        <f t="shared" si="84"/>
        <v>1589.92</v>
      </c>
      <c r="AU24" s="68">
        <f t="shared" si="84"/>
        <v>1589.92</v>
      </c>
      <c r="AV24" s="68">
        <f t="shared" si="84"/>
        <v>1589.92</v>
      </c>
      <c r="AW24" s="68">
        <f t="shared" si="49"/>
        <v>42927.840000000004</v>
      </c>
      <c r="AX24" s="68">
        <f t="shared" ref="AX24:BI25" si="85">$B$25</f>
        <v>1589.92</v>
      </c>
      <c r="AY24" s="68">
        <f t="shared" si="85"/>
        <v>1589.92</v>
      </c>
      <c r="AZ24" s="68">
        <f t="shared" si="85"/>
        <v>1589.92</v>
      </c>
      <c r="BA24" s="68">
        <f t="shared" si="85"/>
        <v>1589.92</v>
      </c>
      <c r="BB24" s="68">
        <f t="shared" si="85"/>
        <v>1589.92</v>
      </c>
      <c r="BC24" s="68">
        <f t="shared" si="85"/>
        <v>1589.92</v>
      </c>
      <c r="BD24" s="68">
        <f t="shared" si="85"/>
        <v>1589.92</v>
      </c>
      <c r="BE24" s="68">
        <f t="shared" si="85"/>
        <v>1589.92</v>
      </c>
      <c r="BF24" s="68">
        <f t="shared" si="85"/>
        <v>1589.92</v>
      </c>
      <c r="BG24" s="68">
        <f t="shared" si="85"/>
        <v>1589.92</v>
      </c>
      <c r="BH24" s="68">
        <f t="shared" si="85"/>
        <v>1589.92</v>
      </c>
      <c r="BI24" s="68">
        <f t="shared" si="85"/>
        <v>1589.92</v>
      </c>
      <c r="BJ24" s="68">
        <f t="shared" si="51"/>
        <v>62006.880000000005</v>
      </c>
      <c r="BK24" s="68">
        <f t="shared" ref="BK24:BV25" si="86">$B$25</f>
        <v>1589.92</v>
      </c>
      <c r="BL24" s="68">
        <f t="shared" si="86"/>
        <v>1589.92</v>
      </c>
      <c r="BM24" s="68">
        <f t="shared" si="86"/>
        <v>1589.92</v>
      </c>
      <c r="BN24" s="68">
        <f t="shared" si="86"/>
        <v>1589.92</v>
      </c>
      <c r="BO24" s="68">
        <f t="shared" si="86"/>
        <v>1589.92</v>
      </c>
      <c r="BP24" s="68">
        <f t="shared" si="86"/>
        <v>1589.92</v>
      </c>
      <c r="BQ24" s="68">
        <f t="shared" si="86"/>
        <v>1589.92</v>
      </c>
      <c r="BR24" s="68">
        <f t="shared" si="86"/>
        <v>1589.92</v>
      </c>
      <c r="BS24" s="68">
        <f t="shared" si="86"/>
        <v>1589.92</v>
      </c>
      <c r="BT24" s="68">
        <f t="shared" si="86"/>
        <v>1589.92</v>
      </c>
      <c r="BU24" s="68">
        <f t="shared" si="86"/>
        <v>1589.92</v>
      </c>
      <c r="BV24" s="68">
        <f t="shared" si="86"/>
        <v>1589.92</v>
      </c>
      <c r="BW24" s="69">
        <f t="shared" si="53"/>
        <v>81085.920000000013</v>
      </c>
    </row>
    <row r="25" spans="1:77" ht="15.75" hidden="1" outlineLevel="1" thickBot="1" x14ac:dyDescent="0.3">
      <c r="A25" s="77" t="s">
        <v>96</v>
      </c>
      <c r="B25" s="69">
        <v>1589.92</v>
      </c>
      <c r="H25" s="291"/>
      <c r="I25" s="66" t="s">
        <v>96</v>
      </c>
      <c r="J25" s="66">
        <v>11</v>
      </c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68">
        <f>$B$25</f>
        <v>1589.92</v>
      </c>
      <c r="V25" s="68">
        <f>$B$25</f>
        <v>1589.92</v>
      </c>
      <c r="W25" s="68">
        <f t="shared" si="46"/>
        <v>3179.84</v>
      </c>
      <c r="X25" s="68">
        <f t="shared" si="83"/>
        <v>1589.92</v>
      </c>
      <c r="Y25" s="68">
        <f t="shared" si="83"/>
        <v>1589.92</v>
      </c>
      <c r="Z25" s="68">
        <f t="shared" si="83"/>
        <v>1589.92</v>
      </c>
      <c r="AA25" s="68">
        <f t="shared" si="83"/>
        <v>1589.92</v>
      </c>
      <c r="AB25" s="68">
        <f t="shared" si="83"/>
        <v>1589.92</v>
      </c>
      <c r="AC25" s="68">
        <f t="shared" si="83"/>
        <v>1589.92</v>
      </c>
      <c r="AD25" s="68">
        <f t="shared" si="83"/>
        <v>1589.92</v>
      </c>
      <c r="AE25" s="68">
        <f t="shared" si="83"/>
        <v>1589.92</v>
      </c>
      <c r="AF25" s="68">
        <f t="shared" si="83"/>
        <v>1589.92</v>
      </c>
      <c r="AG25" s="68">
        <f t="shared" si="83"/>
        <v>1589.92</v>
      </c>
      <c r="AH25" s="68">
        <f t="shared" si="83"/>
        <v>1589.92</v>
      </c>
      <c r="AI25" s="68">
        <f t="shared" si="83"/>
        <v>1589.92</v>
      </c>
      <c r="AJ25" s="68">
        <f t="shared" si="41"/>
        <v>22258.880000000001</v>
      </c>
      <c r="AK25" s="68">
        <f t="shared" si="84"/>
        <v>1589.92</v>
      </c>
      <c r="AL25" s="68">
        <f t="shared" si="84"/>
        <v>1589.92</v>
      </c>
      <c r="AM25" s="68">
        <f t="shared" si="84"/>
        <v>1589.92</v>
      </c>
      <c r="AN25" s="68">
        <f t="shared" si="84"/>
        <v>1589.92</v>
      </c>
      <c r="AO25" s="68">
        <f t="shared" si="84"/>
        <v>1589.92</v>
      </c>
      <c r="AP25" s="68">
        <f t="shared" si="84"/>
        <v>1589.92</v>
      </c>
      <c r="AQ25" s="68">
        <f t="shared" si="84"/>
        <v>1589.92</v>
      </c>
      <c r="AR25" s="68">
        <f t="shared" si="84"/>
        <v>1589.92</v>
      </c>
      <c r="AS25" s="68">
        <f t="shared" si="84"/>
        <v>1589.92</v>
      </c>
      <c r="AT25" s="68">
        <f t="shared" si="84"/>
        <v>1589.92</v>
      </c>
      <c r="AU25" s="68">
        <f t="shared" si="84"/>
        <v>1589.92</v>
      </c>
      <c r="AV25" s="68">
        <f t="shared" si="84"/>
        <v>1589.92</v>
      </c>
      <c r="AW25" s="68">
        <f t="shared" si="49"/>
        <v>41337.919999999998</v>
      </c>
      <c r="AX25" s="68">
        <f t="shared" si="85"/>
        <v>1589.92</v>
      </c>
      <c r="AY25" s="68">
        <f t="shared" si="85"/>
        <v>1589.92</v>
      </c>
      <c r="AZ25" s="68">
        <f t="shared" si="85"/>
        <v>1589.92</v>
      </c>
      <c r="BA25" s="68">
        <f t="shared" si="85"/>
        <v>1589.92</v>
      </c>
      <c r="BB25" s="68">
        <f t="shared" si="85"/>
        <v>1589.92</v>
      </c>
      <c r="BC25" s="68">
        <f t="shared" si="85"/>
        <v>1589.92</v>
      </c>
      <c r="BD25" s="68">
        <f t="shared" si="85"/>
        <v>1589.92</v>
      </c>
      <c r="BE25" s="68">
        <f t="shared" si="85"/>
        <v>1589.92</v>
      </c>
      <c r="BF25" s="68">
        <f t="shared" si="85"/>
        <v>1589.92</v>
      </c>
      <c r="BG25" s="68">
        <f t="shared" si="85"/>
        <v>1589.92</v>
      </c>
      <c r="BH25" s="68">
        <f t="shared" si="85"/>
        <v>1589.92</v>
      </c>
      <c r="BI25" s="68">
        <f t="shared" si="85"/>
        <v>1589.92</v>
      </c>
      <c r="BJ25" s="68">
        <f t="shared" si="51"/>
        <v>60416.959999999999</v>
      </c>
      <c r="BK25" s="68">
        <f t="shared" si="86"/>
        <v>1589.92</v>
      </c>
      <c r="BL25" s="68">
        <f t="shared" si="86"/>
        <v>1589.92</v>
      </c>
      <c r="BM25" s="68">
        <f t="shared" si="86"/>
        <v>1589.92</v>
      </c>
      <c r="BN25" s="68">
        <f t="shared" si="86"/>
        <v>1589.92</v>
      </c>
      <c r="BO25" s="68">
        <f t="shared" si="86"/>
        <v>1589.92</v>
      </c>
      <c r="BP25" s="68">
        <f t="shared" si="86"/>
        <v>1589.92</v>
      </c>
      <c r="BQ25" s="68">
        <f t="shared" si="86"/>
        <v>1589.92</v>
      </c>
      <c r="BR25" s="68">
        <f t="shared" si="86"/>
        <v>1589.92</v>
      </c>
      <c r="BS25" s="68">
        <f t="shared" si="86"/>
        <v>1589.92</v>
      </c>
      <c r="BT25" s="68">
        <f t="shared" si="86"/>
        <v>1589.92</v>
      </c>
      <c r="BU25" s="68">
        <f t="shared" si="86"/>
        <v>1589.92</v>
      </c>
      <c r="BV25" s="68">
        <f t="shared" si="86"/>
        <v>1589.92</v>
      </c>
      <c r="BW25" s="69">
        <f t="shared" si="53"/>
        <v>79496</v>
      </c>
    </row>
    <row r="26" spans="1:77" ht="15.75" hidden="1" outlineLevel="1" thickBot="1" x14ac:dyDescent="0.3">
      <c r="A26" s="78" t="s">
        <v>81</v>
      </c>
      <c r="B26" s="72">
        <v>2628.18</v>
      </c>
      <c r="H26" s="291"/>
      <c r="I26" s="66" t="s">
        <v>81</v>
      </c>
      <c r="J26" s="66">
        <v>12</v>
      </c>
      <c r="K26" s="198"/>
      <c r="L26" s="198"/>
      <c r="M26" s="198"/>
      <c r="N26" s="198"/>
      <c r="O26" s="198"/>
      <c r="P26" s="198"/>
      <c r="Q26" s="198"/>
      <c r="R26" s="199"/>
      <c r="S26" s="199"/>
      <c r="T26" s="199"/>
      <c r="U26" s="199"/>
      <c r="V26" s="68">
        <f>$B$26</f>
        <v>2628.18</v>
      </c>
      <c r="W26" s="68">
        <f t="shared" si="46"/>
        <v>2628.18</v>
      </c>
      <c r="X26" s="68">
        <f t="shared" ref="X26:AI26" si="87">$B$26</f>
        <v>2628.18</v>
      </c>
      <c r="Y26" s="68">
        <f t="shared" si="87"/>
        <v>2628.18</v>
      </c>
      <c r="Z26" s="68">
        <f t="shared" si="87"/>
        <v>2628.18</v>
      </c>
      <c r="AA26" s="68">
        <f t="shared" si="87"/>
        <v>2628.18</v>
      </c>
      <c r="AB26" s="68">
        <f t="shared" si="87"/>
        <v>2628.18</v>
      </c>
      <c r="AC26" s="68">
        <f t="shared" si="87"/>
        <v>2628.18</v>
      </c>
      <c r="AD26" s="68">
        <f t="shared" si="87"/>
        <v>2628.18</v>
      </c>
      <c r="AE26" s="68">
        <f t="shared" si="87"/>
        <v>2628.18</v>
      </c>
      <c r="AF26" s="68">
        <f t="shared" si="87"/>
        <v>2628.18</v>
      </c>
      <c r="AG26" s="68">
        <f t="shared" si="87"/>
        <v>2628.18</v>
      </c>
      <c r="AH26" s="68">
        <f t="shared" si="87"/>
        <v>2628.18</v>
      </c>
      <c r="AI26" s="68">
        <f t="shared" si="87"/>
        <v>2628.18</v>
      </c>
      <c r="AJ26" s="68">
        <f t="shared" si="41"/>
        <v>34166.339999999997</v>
      </c>
      <c r="AK26" s="68">
        <f t="shared" ref="AK26:AV26" si="88">$B$26</f>
        <v>2628.18</v>
      </c>
      <c r="AL26" s="68">
        <f t="shared" si="88"/>
        <v>2628.18</v>
      </c>
      <c r="AM26" s="68">
        <f t="shared" si="88"/>
        <v>2628.18</v>
      </c>
      <c r="AN26" s="68">
        <f t="shared" si="88"/>
        <v>2628.18</v>
      </c>
      <c r="AO26" s="68">
        <f t="shared" si="88"/>
        <v>2628.18</v>
      </c>
      <c r="AP26" s="68">
        <f t="shared" si="88"/>
        <v>2628.18</v>
      </c>
      <c r="AQ26" s="68">
        <f t="shared" si="88"/>
        <v>2628.18</v>
      </c>
      <c r="AR26" s="68">
        <f t="shared" si="88"/>
        <v>2628.18</v>
      </c>
      <c r="AS26" s="68">
        <f t="shared" si="88"/>
        <v>2628.18</v>
      </c>
      <c r="AT26" s="68">
        <f t="shared" si="88"/>
        <v>2628.18</v>
      </c>
      <c r="AU26" s="68">
        <f t="shared" si="88"/>
        <v>2628.18</v>
      </c>
      <c r="AV26" s="68">
        <f t="shared" si="88"/>
        <v>2628.18</v>
      </c>
      <c r="AW26" s="68">
        <f t="shared" si="49"/>
        <v>65704.5</v>
      </c>
      <c r="AX26" s="68">
        <f t="shared" ref="AX26:BI26" si="89">$B$26</f>
        <v>2628.18</v>
      </c>
      <c r="AY26" s="68">
        <f t="shared" si="89"/>
        <v>2628.18</v>
      </c>
      <c r="AZ26" s="68">
        <f t="shared" si="89"/>
        <v>2628.18</v>
      </c>
      <c r="BA26" s="68">
        <f t="shared" si="89"/>
        <v>2628.18</v>
      </c>
      <c r="BB26" s="68">
        <f t="shared" si="89"/>
        <v>2628.18</v>
      </c>
      <c r="BC26" s="68">
        <f t="shared" si="89"/>
        <v>2628.18</v>
      </c>
      <c r="BD26" s="68">
        <f t="shared" si="89"/>
        <v>2628.18</v>
      </c>
      <c r="BE26" s="68">
        <f t="shared" si="89"/>
        <v>2628.18</v>
      </c>
      <c r="BF26" s="68">
        <f t="shared" si="89"/>
        <v>2628.18</v>
      </c>
      <c r="BG26" s="68">
        <f t="shared" si="89"/>
        <v>2628.18</v>
      </c>
      <c r="BH26" s="68">
        <f t="shared" si="89"/>
        <v>2628.18</v>
      </c>
      <c r="BI26" s="68">
        <f t="shared" si="89"/>
        <v>2628.18</v>
      </c>
      <c r="BJ26" s="68">
        <f t="shared" si="51"/>
        <v>97242.66</v>
      </c>
      <c r="BK26" s="68">
        <f t="shared" ref="BK26:BV26" si="90">$B$26</f>
        <v>2628.18</v>
      </c>
      <c r="BL26" s="68">
        <f t="shared" si="90"/>
        <v>2628.18</v>
      </c>
      <c r="BM26" s="68">
        <f t="shared" si="90"/>
        <v>2628.18</v>
      </c>
      <c r="BN26" s="68">
        <f t="shared" si="90"/>
        <v>2628.18</v>
      </c>
      <c r="BO26" s="68">
        <f t="shared" si="90"/>
        <v>2628.18</v>
      </c>
      <c r="BP26" s="68">
        <f t="shared" si="90"/>
        <v>2628.18</v>
      </c>
      <c r="BQ26" s="68">
        <f t="shared" si="90"/>
        <v>2628.18</v>
      </c>
      <c r="BR26" s="68">
        <f t="shared" si="90"/>
        <v>2628.18</v>
      </c>
      <c r="BS26" s="68">
        <f t="shared" si="90"/>
        <v>2628.18</v>
      </c>
      <c r="BT26" s="68">
        <f t="shared" si="90"/>
        <v>2628.18</v>
      </c>
      <c r="BU26" s="68">
        <f t="shared" si="90"/>
        <v>2628.18</v>
      </c>
      <c r="BV26" s="68">
        <f t="shared" si="90"/>
        <v>2628.18</v>
      </c>
      <c r="BW26" s="69">
        <f t="shared" si="53"/>
        <v>128780.82</v>
      </c>
    </row>
    <row r="27" spans="1:77" ht="16.5" hidden="1" outlineLevel="1" thickTop="1" thickBot="1" x14ac:dyDescent="0.3">
      <c r="H27" s="291"/>
      <c r="I27" s="66" t="s">
        <v>80</v>
      </c>
      <c r="J27" s="66">
        <v>13</v>
      </c>
      <c r="K27" s="124"/>
      <c r="L27" s="124"/>
      <c r="M27" s="124"/>
      <c r="N27" s="124"/>
      <c r="O27" s="124"/>
      <c r="P27" s="124"/>
      <c r="Q27" s="125"/>
      <c r="R27" s="258" t="s">
        <v>99</v>
      </c>
      <c r="S27" s="259"/>
      <c r="T27" s="259"/>
      <c r="U27" s="259"/>
      <c r="V27" s="259"/>
      <c r="W27" s="121">
        <f>SUM(W15:W26)</f>
        <v>131929.07</v>
      </c>
      <c r="X27" s="68">
        <f t="shared" ref="X27:AI27" si="91">$B$24</f>
        <v>772.97</v>
      </c>
      <c r="Y27" s="68">
        <f t="shared" si="91"/>
        <v>772.97</v>
      </c>
      <c r="Z27" s="68">
        <f t="shared" si="91"/>
        <v>772.97</v>
      </c>
      <c r="AA27" s="68">
        <f t="shared" si="91"/>
        <v>772.97</v>
      </c>
      <c r="AB27" s="68">
        <f t="shared" si="91"/>
        <v>772.97</v>
      </c>
      <c r="AC27" s="68">
        <f t="shared" si="91"/>
        <v>772.97</v>
      </c>
      <c r="AD27" s="68">
        <f t="shared" si="91"/>
        <v>772.97</v>
      </c>
      <c r="AE27" s="68">
        <f t="shared" si="91"/>
        <v>772.97</v>
      </c>
      <c r="AF27" s="68">
        <f t="shared" si="91"/>
        <v>772.97</v>
      </c>
      <c r="AG27" s="68">
        <f t="shared" si="91"/>
        <v>772.97</v>
      </c>
      <c r="AH27" s="68">
        <f t="shared" si="91"/>
        <v>772.97</v>
      </c>
      <c r="AI27" s="68">
        <f t="shared" si="91"/>
        <v>772.97</v>
      </c>
      <c r="AJ27" s="68">
        <f t="shared" ref="AJ27:AJ44" si="92">SUM(X27:AI27)</f>
        <v>9275.6400000000012</v>
      </c>
      <c r="AK27" s="68">
        <f t="shared" ref="AK27:AV27" si="93">$B$24</f>
        <v>772.97</v>
      </c>
      <c r="AL27" s="68">
        <f t="shared" si="93"/>
        <v>772.97</v>
      </c>
      <c r="AM27" s="68">
        <f t="shared" si="93"/>
        <v>772.97</v>
      </c>
      <c r="AN27" s="68">
        <f t="shared" si="93"/>
        <v>772.97</v>
      </c>
      <c r="AO27" s="68">
        <f t="shared" si="93"/>
        <v>772.97</v>
      </c>
      <c r="AP27" s="68">
        <f t="shared" si="93"/>
        <v>772.97</v>
      </c>
      <c r="AQ27" s="68">
        <f t="shared" si="93"/>
        <v>772.97</v>
      </c>
      <c r="AR27" s="68">
        <f t="shared" si="93"/>
        <v>772.97</v>
      </c>
      <c r="AS27" s="68">
        <f t="shared" si="93"/>
        <v>772.97</v>
      </c>
      <c r="AT27" s="68">
        <f t="shared" si="93"/>
        <v>772.97</v>
      </c>
      <c r="AU27" s="68">
        <f t="shared" si="93"/>
        <v>772.97</v>
      </c>
      <c r="AV27" s="68">
        <f t="shared" si="93"/>
        <v>772.97</v>
      </c>
      <c r="AW27" s="68">
        <f t="shared" si="49"/>
        <v>18551.280000000002</v>
      </c>
      <c r="AX27" s="68">
        <f t="shared" ref="AX27:BI27" si="94">$B$24</f>
        <v>772.97</v>
      </c>
      <c r="AY27" s="68">
        <f t="shared" si="94"/>
        <v>772.97</v>
      </c>
      <c r="AZ27" s="68">
        <f t="shared" si="94"/>
        <v>772.97</v>
      </c>
      <c r="BA27" s="68">
        <f t="shared" si="94"/>
        <v>772.97</v>
      </c>
      <c r="BB27" s="68">
        <f t="shared" si="94"/>
        <v>772.97</v>
      </c>
      <c r="BC27" s="68">
        <f t="shared" si="94"/>
        <v>772.97</v>
      </c>
      <c r="BD27" s="68">
        <f t="shared" si="94"/>
        <v>772.97</v>
      </c>
      <c r="BE27" s="68">
        <f t="shared" si="94"/>
        <v>772.97</v>
      </c>
      <c r="BF27" s="68">
        <f t="shared" si="94"/>
        <v>772.97</v>
      </c>
      <c r="BG27" s="68">
        <f t="shared" si="94"/>
        <v>772.97</v>
      </c>
      <c r="BH27" s="68">
        <f t="shared" si="94"/>
        <v>772.97</v>
      </c>
      <c r="BI27" s="68">
        <f t="shared" si="94"/>
        <v>772.97</v>
      </c>
      <c r="BJ27" s="68">
        <f t="shared" si="51"/>
        <v>27826.920000000006</v>
      </c>
      <c r="BK27" s="68">
        <f t="shared" ref="BK27:BV27" si="95">$B$24</f>
        <v>772.97</v>
      </c>
      <c r="BL27" s="68">
        <f t="shared" si="95"/>
        <v>772.97</v>
      </c>
      <c r="BM27" s="68">
        <f t="shared" si="95"/>
        <v>772.97</v>
      </c>
      <c r="BN27" s="68">
        <f t="shared" si="95"/>
        <v>772.97</v>
      </c>
      <c r="BO27" s="68">
        <f t="shared" si="95"/>
        <v>772.97</v>
      </c>
      <c r="BP27" s="68">
        <f t="shared" si="95"/>
        <v>772.97</v>
      </c>
      <c r="BQ27" s="68">
        <f t="shared" si="95"/>
        <v>772.97</v>
      </c>
      <c r="BR27" s="68">
        <f t="shared" si="95"/>
        <v>772.97</v>
      </c>
      <c r="BS27" s="68">
        <f t="shared" si="95"/>
        <v>772.97</v>
      </c>
      <c r="BT27" s="68">
        <f t="shared" si="95"/>
        <v>772.97</v>
      </c>
      <c r="BU27" s="68">
        <f t="shared" si="95"/>
        <v>772.97</v>
      </c>
      <c r="BV27" s="68">
        <f t="shared" si="95"/>
        <v>772.97</v>
      </c>
      <c r="BW27" s="69">
        <f t="shared" si="53"/>
        <v>37102.560000000005</v>
      </c>
    </row>
    <row r="28" spans="1:77" ht="15.75" hidden="1" outlineLevel="1" thickBot="1" x14ac:dyDescent="0.3">
      <c r="H28" s="291"/>
      <c r="I28" s="66" t="s">
        <v>96</v>
      </c>
      <c r="J28" s="66">
        <v>14</v>
      </c>
      <c r="K28" s="200"/>
      <c r="L28" s="200"/>
      <c r="M28" s="200"/>
      <c r="N28" s="200"/>
      <c r="O28" s="200"/>
      <c r="P28" s="200"/>
      <c r="Q28" s="200"/>
      <c r="R28" s="201"/>
      <c r="S28" s="201"/>
      <c r="T28" s="201"/>
      <c r="U28" s="201"/>
      <c r="V28" s="201"/>
      <c r="W28" s="201"/>
      <c r="X28" s="68">
        <f t="shared" ref="X28:AI28" si="96">$B$25</f>
        <v>1589.92</v>
      </c>
      <c r="Y28" s="68">
        <f t="shared" si="96"/>
        <v>1589.92</v>
      </c>
      <c r="Z28" s="68">
        <f t="shared" si="96"/>
        <v>1589.92</v>
      </c>
      <c r="AA28" s="68">
        <f t="shared" si="96"/>
        <v>1589.92</v>
      </c>
      <c r="AB28" s="68">
        <f t="shared" si="96"/>
        <v>1589.92</v>
      </c>
      <c r="AC28" s="68">
        <f t="shared" si="96"/>
        <v>1589.92</v>
      </c>
      <c r="AD28" s="68">
        <f t="shared" si="96"/>
        <v>1589.92</v>
      </c>
      <c r="AE28" s="68">
        <f t="shared" si="96"/>
        <v>1589.92</v>
      </c>
      <c r="AF28" s="68">
        <f t="shared" si="96"/>
        <v>1589.92</v>
      </c>
      <c r="AG28" s="68">
        <f t="shared" si="96"/>
        <v>1589.92</v>
      </c>
      <c r="AH28" s="68">
        <f t="shared" si="96"/>
        <v>1589.92</v>
      </c>
      <c r="AI28" s="68">
        <f t="shared" si="96"/>
        <v>1589.92</v>
      </c>
      <c r="AJ28" s="68">
        <f t="shared" si="92"/>
        <v>19079.04</v>
      </c>
      <c r="AK28" s="68">
        <f t="shared" ref="AK28:AV28" si="97">$B$25</f>
        <v>1589.92</v>
      </c>
      <c r="AL28" s="68">
        <f t="shared" si="97"/>
        <v>1589.92</v>
      </c>
      <c r="AM28" s="68">
        <f t="shared" si="97"/>
        <v>1589.92</v>
      </c>
      <c r="AN28" s="68">
        <f t="shared" si="97"/>
        <v>1589.92</v>
      </c>
      <c r="AO28" s="68">
        <f t="shared" si="97"/>
        <v>1589.92</v>
      </c>
      <c r="AP28" s="68">
        <f t="shared" si="97"/>
        <v>1589.92</v>
      </c>
      <c r="AQ28" s="68">
        <f t="shared" si="97"/>
        <v>1589.92</v>
      </c>
      <c r="AR28" s="68">
        <f t="shared" si="97"/>
        <v>1589.92</v>
      </c>
      <c r="AS28" s="68">
        <f t="shared" si="97"/>
        <v>1589.92</v>
      </c>
      <c r="AT28" s="68">
        <f t="shared" si="97"/>
        <v>1589.92</v>
      </c>
      <c r="AU28" s="68">
        <f t="shared" si="97"/>
        <v>1589.92</v>
      </c>
      <c r="AV28" s="68">
        <f t="shared" si="97"/>
        <v>1589.92</v>
      </c>
      <c r="AW28" s="68">
        <f t="shared" si="49"/>
        <v>38158.080000000002</v>
      </c>
      <c r="AX28" s="68">
        <f t="shared" ref="AX28:BI28" si="98">$B$25</f>
        <v>1589.92</v>
      </c>
      <c r="AY28" s="68">
        <f t="shared" si="98"/>
        <v>1589.92</v>
      </c>
      <c r="AZ28" s="68">
        <f t="shared" si="98"/>
        <v>1589.92</v>
      </c>
      <c r="BA28" s="68">
        <f t="shared" si="98"/>
        <v>1589.92</v>
      </c>
      <c r="BB28" s="68">
        <f t="shared" si="98"/>
        <v>1589.92</v>
      </c>
      <c r="BC28" s="68">
        <f t="shared" si="98"/>
        <v>1589.92</v>
      </c>
      <c r="BD28" s="68">
        <f t="shared" si="98"/>
        <v>1589.92</v>
      </c>
      <c r="BE28" s="68">
        <f t="shared" si="98"/>
        <v>1589.92</v>
      </c>
      <c r="BF28" s="68">
        <f t="shared" si="98"/>
        <v>1589.92</v>
      </c>
      <c r="BG28" s="68">
        <f t="shared" si="98"/>
        <v>1589.92</v>
      </c>
      <c r="BH28" s="68">
        <f t="shared" si="98"/>
        <v>1589.92</v>
      </c>
      <c r="BI28" s="68">
        <f t="shared" si="98"/>
        <v>1589.92</v>
      </c>
      <c r="BJ28" s="68">
        <f t="shared" si="51"/>
        <v>57237.120000000003</v>
      </c>
      <c r="BK28" s="68">
        <f t="shared" ref="BK28:BV28" si="99">$B$25</f>
        <v>1589.92</v>
      </c>
      <c r="BL28" s="68">
        <f t="shared" si="99"/>
        <v>1589.92</v>
      </c>
      <c r="BM28" s="68">
        <f t="shared" si="99"/>
        <v>1589.92</v>
      </c>
      <c r="BN28" s="68">
        <f t="shared" si="99"/>
        <v>1589.92</v>
      </c>
      <c r="BO28" s="68">
        <f t="shared" si="99"/>
        <v>1589.92</v>
      </c>
      <c r="BP28" s="68">
        <f t="shared" si="99"/>
        <v>1589.92</v>
      </c>
      <c r="BQ28" s="68">
        <f t="shared" si="99"/>
        <v>1589.92</v>
      </c>
      <c r="BR28" s="68">
        <f t="shared" si="99"/>
        <v>1589.92</v>
      </c>
      <c r="BS28" s="68">
        <f t="shared" si="99"/>
        <v>1589.92</v>
      </c>
      <c r="BT28" s="68">
        <f t="shared" si="99"/>
        <v>1589.92</v>
      </c>
      <c r="BU28" s="68">
        <f t="shared" si="99"/>
        <v>1589.92</v>
      </c>
      <c r="BV28" s="68">
        <f t="shared" si="99"/>
        <v>1589.92</v>
      </c>
      <c r="BW28" s="69">
        <f t="shared" si="53"/>
        <v>76316.160000000003</v>
      </c>
    </row>
    <row r="29" spans="1:77" ht="15.75" hidden="1" outlineLevel="1" thickBot="1" x14ac:dyDescent="0.3">
      <c r="H29" s="291"/>
      <c r="I29" s="66" t="s">
        <v>80</v>
      </c>
      <c r="J29" s="66">
        <v>15</v>
      </c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198"/>
      <c r="Y29" s="68">
        <f t="shared" ref="Y29:AI29" si="100">$B$24</f>
        <v>772.97</v>
      </c>
      <c r="Z29" s="68">
        <f t="shared" si="100"/>
        <v>772.97</v>
      </c>
      <c r="AA29" s="68">
        <f t="shared" si="100"/>
        <v>772.97</v>
      </c>
      <c r="AB29" s="68">
        <f t="shared" si="100"/>
        <v>772.97</v>
      </c>
      <c r="AC29" s="68">
        <f t="shared" si="100"/>
        <v>772.97</v>
      </c>
      <c r="AD29" s="68">
        <f t="shared" si="100"/>
        <v>772.97</v>
      </c>
      <c r="AE29" s="68">
        <f t="shared" si="100"/>
        <v>772.97</v>
      </c>
      <c r="AF29" s="68">
        <f t="shared" si="100"/>
        <v>772.97</v>
      </c>
      <c r="AG29" s="68">
        <f t="shared" si="100"/>
        <v>772.97</v>
      </c>
      <c r="AH29" s="68">
        <f t="shared" si="100"/>
        <v>772.97</v>
      </c>
      <c r="AI29" s="68">
        <f t="shared" si="100"/>
        <v>772.97</v>
      </c>
      <c r="AJ29" s="68">
        <f t="shared" si="92"/>
        <v>8502.6700000000019</v>
      </c>
      <c r="AK29" s="68">
        <f t="shared" ref="AK29:AV29" si="101">$B$24</f>
        <v>772.97</v>
      </c>
      <c r="AL29" s="68">
        <f t="shared" si="101"/>
        <v>772.97</v>
      </c>
      <c r="AM29" s="68">
        <f t="shared" si="101"/>
        <v>772.97</v>
      </c>
      <c r="AN29" s="68">
        <f t="shared" si="101"/>
        <v>772.97</v>
      </c>
      <c r="AO29" s="68">
        <f t="shared" si="101"/>
        <v>772.97</v>
      </c>
      <c r="AP29" s="68">
        <f t="shared" si="101"/>
        <v>772.97</v>
      </c>
      <c r="AQ29" s="68">
        <f t="shared" si="101"/>
        <v>772.97</v>
      </c>
      <c r="AR29" s="68">
        <f t="shared" si="101"/>
        <v>772.97</v>
      </c>
      <c r="AS29" s="68">
        <f t="shared" si="101"/>
        <v>772.97</v>
      </c>
      <c r="AT29" s="68">
        <f t="shared" si="101"/>
        <v>772.97</v>
      </c>
      <c r="AU29" s="68">
        <f t="shared" si="101"/>
        <v>772.97</v>
      </c>
      <c r="AV29" s="68">
        <f t="shared" si="101"/>
        <v>772.97</v>
      </c>
      <c r="AW29" s="68">
        <f t="shared" si="49"/>
        <v>17778.310000000005</v>
      </c>
      <c r="AX29" s="68">
        <f t="shared" ref="AX29:BI29" si="102">$B$24</f>
        <v>772.97</v>
      </c>
      <c r="AY29" s="68">
        <f t="shared" si="102"/>
        <v>772.97</v>
      </c>
      <c r="AZ29" s="68">
        <f t="shared" si="102"/>
        <v>772.97</v>
      </c>
      <c r="BA29" s="68">
        <f t="shared" si="102"/>
        <v>772.97</v>
      </c>
      <c r="BB29" s="68">
        <f t="shared" si="102"/>
        <v>772.97</v>
      </c>
      <c r="BC29" s="68">
        <f t="shared" si="102"/>
        <v>772.97</v>
      </c>
      <c r="BD29" s="68">
        <f t="shared" si="102"/>
        <v>772.97</v>
      </c>
      <c r="BE29" s="68">
        <f t="shared" si="102"/>
        <v>772.97</v>
      </c>
      <c r="BF29" s="68">
        <f t="shared" si="102"/>
        <v>772.97</v>
      </c>
      <c r="BG29" s="68">
        <f t="shared" si="102"/>
        <v>772.97</v>
      </c>
      <c r="BH29" s="68">
        <f t="shared" si="102"/>
        <v>772.97</v>
      </c>
      <c r="BI29" s="68">
        <f t="shared" si="102"/>
        <v>772.97</v>
      </c>
      <c r="BJ29" s="68">
        <f t="shared" si="51"/>
        <v>27053.950000000004</v>
      </c>
      <c r="BK29" s="68">
        <f t="shared" ref="BK29:BV29" si="103">$B$24</f>
        <v>772.97</v>
      </c>
      <c r="BL29" s="68">
        <f t="shared" si="103"/>
        <v>772.97</v>
      </c>
      <c r="BM29" s="68">
        <f t="shared" si="103"/>
        <v>772.97</v>
      </c>
      <c r="BN29" s="68">
        <f t="shared" si="103"/>
        <v>772.97</v>
      </c>
      <c r="BO29" s="68">
        <f t="shared" si="103"/>
        <v>772.97</v>
      </c>
      <c r="BP29" s="68">
        <f t="shared" si="103"/>
        <v>772.97</v>
      </c>
      <c r="BQ29" s="68">
        <f t="shared" si="103"/>
        <v>772.97</v>
      </c>
      <c r="BR29" s="68">
        <f t="shared" si="103"/>
        <v>772.97</v>
      </c>
      <c r="BS29" s="68">
        <f t="shared" si="103"/>
        <v>772.97</v>
      </c>
      <c r="BT29" s="68">
        <f t="shared" si="103"/>
        <v>772.97</v>
      </c>
      <c r="BU29" s="68">
        <f t="shared" si="103"/>
        <v>772.97</v>
      </c>
      <c r="BV29" s="68">
        <f t="shared" si="103"/>
        <v>772.97</v>
      </c>
      <c r="BW29" s="69">
        <f t="shared" si="53"/>
        <v>36329.590000000004</v>
      </c>
    </row>
    <row r="30" spans="1:77" ht="15.75" hidden="1" outlineLevel="1" thickBot="1" x14ac:dyDescent="0.3">
      <c r="H30" s="291"/>
      <c r="I30" s="66" t="s">
        <v>81</v>
      </c>
      <c r="J30" s="66">
        <v>16</v>
      </c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198"/>
      <c r="Y30" s="68">
        <f t="shared" ref="Y30:AI30" si="104">$B$26</f>
        <v>2628.18</v>
      </c>
      <c r="Z30" s="68">
        <f t="shared" si="104"/>
        <v>2628.18</v>
      </c>
      <c r="AA30" s="68">
        <f t="shared" si="104"/>
        <v>2628.18</v>
      </c>
      <c r="AB30" s="68">
        <f t="shared" si="104"/>
        <v>2628.18</v>
      </c>
      <c r="AC30" s="68">
        <f t="shared" si="104"/>
        <v>2628.18</v>
      </c>
      <c r="AD30" s="68">
        <f t="shared" si="104"/>
        <v>2628.18</v>
      </c>
      <c r="AE30" s="68">
        <f t="shared" si="104"/>
        <v>2628.18</v>
      </c>
      <c r="AF30" s="68">
        <f t="shared" si="104"/>
        <v>2628.18</v>
      </c>
      <c r="AG30" s="68">
        <f t="shared" si="104"/>
        <v>2628.18</v>
      </c>
      <c r="AH30" s="68">
        <f t="shared" si="104"/>
        <v>2628.18</v>
      </c>
      <c r="AI30" s="68">
        <f t="shared" si="104"/>
        <v>2628.18</v>
      </c>
      <c r="AJ30" s="68">
        <f t="shared" si="92"/>
        <v>28909.98</v>
      </c>
      <c r="AK30" s="68">
        <f t="shared" ref="AK30:AV30" si="105">$B$26</f>
        <v>2628.18</v>
      </c>
      <c r="AL30" s="68">
        <f t="shared" si="105"/>
        <v>2628.18</v>
      </c>
      <c r="AM30" s="68">
        <f t="shared" si="105"/>
        <v>2628.18</v>
      </c>
      <c r="AN30" s="68">
        <f t="shared" si="105"/>
        <v>2628.18</v>
      </c>
      <c r="AO30" s="68">
        <f t="shared" si="105"/>
        <v>2628.18</v>
      </c>
      <c r="AP30" s="68">
        <f t="shared" si="105"/>
        <v>2628.18</v>
      </c>
      <c r="AQ30" s="68">
        <f t="shared" si="105"/>
        <v>2628.18</v>
      </c>
      <c r="AR30" s="68">
        <f t="shared" si="105"/>
        <v>2628.18</v>
      </c>
      <c r="AS30" s="68">
        <f t="shared" si="105"/>
        <v>2628.18</v>
      </c>
      <c r="AT30" s="68">
        <f t="shared" si="105"/>
        <v>2628.18</v>
      </c>
      <c r="AU30" s="68">
        <f t="shared" si="105"/>
        <v>2628.18</v>
      </c>
      <c r="AV30" s="68">
        <f t="shared" si="105"/>
        <v>2628.18</v>
      </c>
      <c r="AW30" s="68">
        <f t="shared" si="49"/>
        <v>60448.14</v>
      </c>
      <c r="AX30" s="68">
        <f t="shared" ref="AX30:BI30" si="106">$B$26</f>
        <v>2628.18</v>
      </c>
      <c r="AY30" s="68">
        <f t="shared" si="106"/>
        <v>2628.18</v>
      </c>
      <c r="AZ30" s="68">
        <f t="shared" si="106"/>
        <v>2628.18</v>
      </c>
      <c r="BA30" s="68">
        <f t="shared" si="106"/>
        <v>2628.18</v>
      </c>
      <c r="BB30" s="68">
        <f t="shared" si="106"/>
        <v>2628.18</v>
      </c>
      <c r="BC30" s="68">
        <f t="shared" si="106"/>
        <v>2628.18</v>
      </c>
      <c r="BD30" s="68">
        <f t="shared" si="106"/>
        <v>2628.18</v>
      </c>
      <c r="BE30" s="68">
        <f t="shared" si="106"/>
        <v>2628.18</v>
      </c>
      <c r="BF30" s="68">
        <f t="shared" si="106"/>
        <v>2628.18</v>
      </c>
      <c r="BG30" s="68">
        <f t="shared" si="106"/>
        <v>2628.18</v>
      </c>
      <c r="BH30" s="68">
        <f t="shared" si="106"/>
        <v>2628.18</v>
      </c>
      <c r="BI30" s="68">
        <f t="shared" si="106"/>
        <v>2628.18</v>
      </c>
      <c r="BJ30" s="68">
        <f t="shared" si="51"/>
        <v>91986.3</v>
      </c>
      <c r="BK30" s="68">
        <f t="shared" ref="BK30:BV30" si="107">$B$26</f>
        <v>2628.18</v>
      </c>
      <c r="BL30" s="68">
        <f t="shared" si="107"/>
        <v>2628.18</v>
      </c>
      <c r="BM30" s="68">
        <f t="shared" si="107"/>
        <v>2628.18</v>
      </c>
      <c r="BN30" s="68">
        <f t="shared" si="107"/>
        <v>2628.18</v>
      </c>
      <c r="BO30" s="68">
        <f t="shared" si="107"/>
        <v>2628.18</v>
      </c>
      <c r="BP30" s="68">
        <f t="shared" si="107"/>
        <v>2628.18</v>
      </c>
      <c r="BQ30" s="68">
        <f t="shared" si="107"/>
        <v>2628.18</v>
      </c>
      <c r="BR30" s="68">
        <f t="shared" si="107"/>
        <v>2628.18</v>
      </c>
      <c r="BS30" s="68">
        <f t="shared" si="107"/>
        <v>2628.18</v>
      </c>
      <c r="BT30" s="68">
        <f t="shared" si="107"/>
        <v>2628.18</v>
      </c>
      <c r="BU30" s="68">
        <f t="shared" si="107"/>
        <v>2628.18</v>
      </c>
      <c r="BV30" s="68">
        <f t="shared" si="107"/>
        <v>2628.18</v>
      </c>
      <c r="BW30" s="69">
        <f t="shared" si="53"/>
        <v>123524.46</v>
      </c>
    </row>
    <row r="31" spans="1:77" ht="15.75" hidden="1" outlineLevel="1" thickBot="1" x14ac:dyDescent="0.3">
      <c r="H31" s="291"/>
      <c r="I31" s="66" t="s">
        <v>96</v>
      </c>
      <c r="J31" s="66">
        <v>17</v>
      </c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198"/>
      <c r="Y31" s="198"/>
      <c r="Z31" s="68">
        <f t="shared" ref="Z31:AI31" si="108">$B$25</f>
        <v>1589.92</v>
      </c>
      <c r="AA31" s="68">
        <f t="shared" si="108"/>
        <v>1589.92</v>
      </c>
      <c r="AB31" s="68">
        <f t="shared" si="108"/>
        <v>1589.92</v>
      </c>
      <c r="AC31" s="68">
        <f t="shared" si="108"/>
        <v>1589.92</v>
      </c>
      <c r="AD31" s="68">
        <f t="shared" si="108"/>
        <v>1589.92</v>
      </c>
      <c r="AE31" s="68">
        <f t="shared" si="108"/>
        <v>1589.92</v>
      </c>
      <c r="AF31" s="68">
        <f t="shared" si="108"/>
        <v>1589.92</v>
      </c>
      <c r="AG31" s="68">
        <f t="shared" si="108"/>
        <v>1589.92</v>
      </c>
      <c r="AH31" s="68">
        <f t="shared" si="108"/>
        <v>1589.92</v>
      </c>
      <c r="AI31" s="68">
        <f t="shared" si="108"/>
        <v>1589.92</v>
      </c>
      <c r="AJ31" s="68">
        <f t="shared" si="92"/>
        <v>15899.2</v>
      </c>
      <c r="AK31" s="68">
        <f t="shared" ref="AK31:AV32" si="109">$B$25</f>
        <v>1589.92</v>
      </c>
      <c r="AL31" s="68">
        <f t="shared" si="109"/>
        <v>1589.92</v>
      </c>
      <c r="AM31" s="68">
        <f t="shared" si="109"/>
        <v>1589.92</v>
      </c>
      <c r="AN31" s="68">
        <f t="shared" si="109"/>
        <v>1589.92</v>
      </c>
      <c r="AO31" s="68">
        <f t="shared" si="109"/>
        <v>1589.92</v>
      </c>
      <c r="AP31" s="68">
        <f t="shared" si="109"/>
        <v>1589.92</v>
      </c>
      <c r="AQ31" s="68">
        <f t="shared" si="109"/>
        <v>1589.92</v>
      </c>
      <c r="AR31" s="68">
        <f t="shared" si="109"/>
        <v>1589.92</v>
      </c>
      <c r="AS31" s="68">
        <f t="shared" si="109"/>
        <v>1589.92</v>
      </c>
      <c r="AT31" s="68">
        <f t="shared" si="109"/>
        <v>1589.92</v>
      </c>
      <c r="AU31" s="68">
        <f t="shared" si="109"/>
        <v>1589.92</v>
      </c>
      <c r="AV31" s="68">
        <f t="shared" si="109"/>
        <v>1589.92</v>
      </c>
      <c r="AW31" s="68">
        <f t="shared" si="49"/>
        <v>34978.240000000005</v>
      </c>
      <c r="AX31" s="68">
        <f t="shared" ref="AX31:BI32" si="110">$B$25</f>
        <v>1589.92</v>
      </c>
      <c r="AY31" s="68">
        <f t="shared" si="110"/>
        <v>1589.92</v>
      </c>
      <c r="AZ31" s="68">
        <f t="shared" si="110"/>
        <v>1589.92</v>
      </c>
      <c r="BA31" s="68">
        <f t="shared" si="110"/>
        <v>1589.92</v>
      </c>
      <c r="BB31" s="68">
        <f t="shared" si="110"/>
        <v>1589.92</v>
      </c>
      <c r="BC31" s="68">
        <f t="shared" si="110"/>
        <v>1589.92</v>
      </c>
      <c r="BD31" s="68">
        <f t="shared" si="110"/>
        <v>1589.92</v>
      </c>
      <c r="BE31" s="68">
        <f t="shared" si="110"/>
        <v>1589.92</v>
      </c>
      <c r="BF31" s="68">
        <f t="shared" si="110"/>
        <v>1589.92</v>
      </c>
      <c r="BG31" s="68">
        <f t="shared" si="110"/>
        <v>1589.92</v>
      </c>
      <c r="BH31" s="68">
        <f t="shared" si="110"/>
        <v>1589.92</v>
      </c>
      <c r="BI31" s="68">
        <f t="shared" si="110"/>
        <v>1589.92</v>
      </c>
      <c r="BJ31" s="68">
        <f t="shared" si="51"/>
        <v>54057.280000000006</v>
      </c>
      <c r="BK31" s="68">
        <f t="shared" ref="BK31:BV32" si="111">$B$25</f>
        <v>1589.92</v>
      </c>
      <c r="BL31" s="68">
        <f t="shared" si="111"/>
        <v>1589.92</v>
      </c>
      <c r="BM31" s="68">
        <f t="shared" si="111"/>
        <v>1589.92</v>
      </c>
      <c r="BN31" s="68">
        <f t="shared" si="111"/>
        <v>1589.92</v>
      </c>
      <c r="BO31" s="68">
        <f t="shared" si="111"/>
        <v>1589.92</v>
      </c>
      <c r="BP31" s="68">
        <f t="shared" si="111"/>
        <v>1589.92</v>
      </c>
      <c r="BQ31" s="68">
        <f t="shared" si="111"/>
        <v>1589.92</v>
      </c>
      <c r="BR31" s="68">
        <f t="shared" si="111"/>
        <v>1589.92</v>
      </c>
      <c r="BS31" s="68">
        <f t="shared" si="111"/>
        <v>1589.92</v>
      </c>
      <c r="BT31" s="68">
        <f t="shared" si="111"/>
        <v>1589.92</v>
      </c>
      <c r="BU31" s="68">
        <f t="shared" si="111"/>
        <v>1589.92</v>
      </c>
      <c r="BV31" s="68">
        <f t="shared" si="111"/>
        <v>1589.92</v>
      </c>
      <c r="BW31" s="69">
        <f t="shared" si="53"/>
        <v>73136.320000000007</v>
      </c>
    </row>
    <row r="32" spans="1:77" ht="15.75" hidden="1" outlineLevel="1" thickBot="1" x14ac:dyDescent="0.3">
      <c r="H32" s="291"/>
      <c r="I32" s="66" t="s">
        <v>96</v>
      </c>
      <c r="J32" s="66">
        <v>18</v>
      </c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198"/>
      <c r="Y32" s="198"/>
      <c r="Z32" s="198"/>
      <c r="AA32" s="68">
        <f t="shared" ref="AA32:AI32" si="112">$B$25</f>
        <v>1589.92</v>
      </c>
      <c r="AB32" s="68">
        <f t="shared" si="112"/>
        <v>1589.92</v>
      </c>
      <c r="AC32" s="68">
        <f t="shared" si="112"/>
        <v>1589.92</v>
      </c>
      <c r="AD32" s="68">
        <f t="shared" si="112"/>
        <v>1589.92</v>
      </c>
      <c r="AE32" s="68">
        <f t="shared" si="112"/>
        <v>1589.92</v>
      </c>
      <c r="AF32" s="68">
        <f t="shared" si="112"/>
        <v>1589.92</v>
      </c>
      <c r="AG32" s="68">
        <f t="shared" si="112"/>
        <v>1589.92</v>
      </c>
      <c r="AH32" s="68">
        <f t="shared" si="112"/>
        <v>1589.92</v>
      </c>
      <c r="AI32" s="68">
        <f t="shared" si="112"/>
        <v>1589.92</v>
      </c>
      <c r="AJ32" s="68">
        <f t="shared" si="92"/>
        <v>14309.28</v>
      </c>
      <c r="AK32" s="68">
        <f t="shared" si="109"/>
        <v>1589.92</v>
      </c>
      <c r="AL32" s="68">
        <f t="shared" si="109"/>
        <v>1589.92</v>
      </c>
      <c r="AM32" s="68">
        <f t="shared" si="109"/>
        <v>1589.92</v>
      </c>
      <c r="AN32" s="68">
        <f t="shared" si="109"/>
        <v>1589.92</v>
      </c>
      <c r="AO32" s="68">
        <f t="shared" si="109"/>
        <v>1589.92</v>
      </c>
      <c r="AP32" s="68">
        <f t="shared" si="109"/>
        <v>1589.92</v>
      </c>
      <c r="AQ32" s="68">
        <f t="shared" si="109"/>
        <v>1589.92</v>
      </c>
      <c r="AR32" s="68">
        <f t="shared" si="109"/>
        <v>1589.92</v>
      </c>
      <c r="AS32" s="68">
        <f t="shared" si="109"/>
        <v>1589.92</v>
      </c>
      <c r="AT32" s="68">
        <f t="shared" si="109"/>
        <v>1589.92</v>
      </c>
      <c r="AU32" s="68">
        <f t="shared" si="109"/>
        <v>1589.92</v>
      </c>
      <c r="AV32" s="68">
        <f t="shared" si="109"/>
        <v>1589.92</v>
      </c>
      <c r="AW32" s="68">
        <f t="shared" si="49"/>
        <v>33388.32</v>
      </c>
      <c r="AX32" s="68">
        <f t="shared" si="110"/>
        <v>1589.92</v>
      </c>
      <c r="AY32" s="68">
        <f t="shared" si="110"/>
        <v>1589.92</v>
      </c>
      <c r="AZ32" s="68">
        <f t="shared" si="110"/>
        <v>1589.92</v>
      </c>
      <c r="BA32" s="68">
        <f t="shared" si="110"/>
        <v>1589.92</v>
      </c>
      <c r="BB32" s="68">
        <f t="shared" si="110"/>
        <v>1589.92</v>
      </c>
      <c r="BC32" s="68">
        <f t="shared" si="110"/>
        <v>1589.92</v>
      </c>
      <c r="BD32" s="68">
        <f t="shared" si="110"/>
        <v>1589.92</v>
      </c>
      <c r="BE32" s="68">
        <f t="shared" si="110"/>
        <v>1589.92</v>
      </c>
      <c r="BF32" s="68">
        <f t="shared" si="110"/>
        <v>1589.92</v>
      </c>
      <c r="BG32" s="68">
        <f t="shared" si="110"/>
        <v>1589.92</v>
      </c>
      <c r="BH32" s="68">
        <f t="shared" si="110"/>
        <v>1589.92</v>
      </c>
      <c r="BI32" s="68">
        <f t="shared" si="110"/>
        <v>1589.92</v>
      </c>
      <c r="BJ32" s="68">
        <f t="shared" si="51"/>
        <v>52467.360000000001</v>
      </c>
      <c r="BK32" s="68">
        <f t="shared" si="111"/>
        <v>1589.92</v>
      </c>
      <c r="BL32" s="68">
        <f t="shared" si="111"/>
        <v>1589.92</v>
      </c>
      <c r="BM32" s="68">
        <f t="shared" si="111"/>
        <v>1589.92</v>
      </c>
      <c r="BN32" s="68">
        <f t="shared" si="111"/>
        <v>1589.92</v>
      </c>
      <c r="BO32" s="68">
        <f t="shared" si="111"/>
        <v>1589.92</v>
      </c>
      <c r="BP32" s="68">
        <f t="shared" si="111"/>
        <v>1589.92</v>
      </c>
      <c r="BQ32" s="68">
        <f t="shared" si="111"/>
        <v>1589.92</v>
      </c>
      <c r="BR32" s="68">
        <f t="shared" si="111"/>
        <v>1589.92</v>
      </c>
      <c r="BS32" s="68">
        <f t="shared" si="111"/>
        <v>1589.92</v>
      </c>
      <c r="BT32" s="68">
        <f t="shared" si="111"/>
        <v>1589.92</v>
      </c>
      <c r="BU32" s="68">
        <f t="shared" si="111"/>
        <v>1589.92</v>
      </c>
      <c r="BV32" s="68">
        <f t="shared" si="111"/>
        <v>1589.92</v>
      </c>
      <c r="BW32" s="69">
        <f t="shared" si="53"/>
        <v>71546.399999999994</v>
      </c>
    </row>
    <row r="33" spans="8:75" ht="15.75" hidden="1" outlineLevel="1" thickBot="1" x14ac:dyDescent="0.3">
      <c r="H33" s="291"/>
      <c r="I33" s="66" t="s">
        <v>81</v>
      </c>
      <c r="J33" s="66">
        <v>19</v>
      </c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198"/>
      <c r="Y33" s="198"/>
      <c r="Z33" s="198"/>
      <c r="AA33" s="198"/>
      <c r="AB33" s="68">
        <f t="shared" ref="AB33:AI33" si="113">$B$26</f>
        <v>2628.18</v>
      </c>
      <c r="AC33" s="68">
        <f t="shared" si="113"/>
        <v>2628.18</v>
      </c>
      <c r="AD33" s="68">
        <f t="shared" si="113"/>
        <v>2628.18</v>
      </c>
      <c r="AE33" s="68">
        <f t="shared" si="113"/>
        <v>2628.18</v>
      </c>
      <c r="AF33" s="68">
        <f t="shared" si="113"/>
        <v>2628.18</v>
      </c>
      <c r="AG33" s="68">
        <f t="shared" si="113"/>
        <v>2628.18</v>
      </c>
      <c r="AH33" s="68">
        <f t="shared" si="113"/>
        <v>2628.18</v>
      </c>
      <c r="AI33" s="68">
        <f t="shared" si="113"/>
        <v>2628.18</v>
      </c>
      <c r="AJ33" s="68">
        <f t="shared" si="92"/>
        <v>21025.439999999999</v>
      </c>
      <c r="AK33" s="68">
        <f t="shared" ref="AK33:AV33" si="114">$B$26</f>
        <v>2628.18</v>
      </c>
      <c r="AL33" s="68">
        <f t="shared" si="114"/>
        <v>2628.18</v>
      </c>
      <c r="AM33" s="68">
        <f t="shared" si="114"/>
        <v>2628.18</v>
      </c>
      <c r="AN33" s="68">
        <f t="shared" si="114"/>
        <v>2628.18</v>
      </c>
      <c r="AO33" s="68">
        <f t="shared" si="114"/>
        <v>2628.18</v>
      </c>
      <c r="AP33" s="68">
        <f t="shared" si="114"/>
        <v>2628.18</v>
      </c>
      <c r="AQ33" s="68">
        <f t="shared" si="114"/>
        <v>2628.18</v>
      </c>
      <c r="AR33" s="68">
        <f t="shared" si="114"/>
        <v>2628.18</v>
      </c>
      <c r="AS33" s="68">
        <f t="shared" si="114"/>
        <v>2628.18</v>
      </c>
      <c r="AT33" s="68">
        <f t="shared" si="114"/>
        <v>2628.18</v>
      </c>
      <c r="AU33" s="68">
        <f t="shared" si="114"/>
        <v>2628.18</v>
      </c>
      <c r="AV33" s="68">
        <f t="shared" si="114"/>
        <v>2628.18</v>
      </c>
      <c r="AW33" s="68">
        <f t="shared" si="49"/>
        <v>52563.6</v>
      </c>
      <c r="AX33" s="68">
        <f t="shared" ref="AX33:BI33" si="115">$B$26</f>
        <v>2628.18</v>
      </c>
      <c r="AY33" s="68">
        <f t="shared" si="115"/>
        <v>2628.18</v>
      </c>
      <c r="AZ33" s="68">
        <f t="shared" si="115"/>
        <v>2628.18</v>
      </c>
      <c r="BA33" s="68">
        <f t="shared" si="115"/>
        <v>2628.18</v>
      </c>
      <c r="BB33" s="68">
        <f t="shared" si="115"/>
        <v>2628.18</v>
      </c>
      <c r="BC33" s="68">
        <f t="shared" si="115"/>
        <v>2628.18</v>
      </c>
      <c r="BD33" s="68">
        <f t="shared" si="115"/>
        <v>2628.18</v>
      </c>
      <c r="BE33" s="68">
        <f t="shared" si="115"/>
        <v>2628.18</v>
      </c>
      <c r="BF33" s="68">
        <f t="shared" si="115"/>
        <v>2628.18</v>
      </c>
      <c r="BG33" s="68">
        <f t="shared" si="115"/>
        <v>2628.18</v>
      </c>
      <c r="BH33" s="68">
        <f t="shared" si="115"/>
        <v>2628.18</v>
      </c>
      <c r="BI33" s="68">
        <f t="shared" si="115"/>
        <v>2628.18</v>
      </c>
      <c r="BJ33" s="68">
        <f t="shared" si="51"/>
        <v>84101.759999999995</v>
      </c>
      <c r="BK33" s="68">
        <f t="shared" ref="BK33:BV33" si="116">$B$26</f>
        <v>2628.18</v>
      </c>
      <c r="BL33" s="68">
        <f t="shared" si="116"/>
        <v>2628.18</v>
      </c>
      <c r="BM33" s="68">
        <f t="shared" si="116"/>
        <v>2628.18</v>
      </c>
      <c r="BN33" s="68">
        <f t="shared" si="116"/>
        <v>2628.18</v>
      </c>
      <c r="BO33" s="68">
        <f t="shared" si="116"/>
        <v>2628.18</v>
      </c>
      <c r="BP33" s="68">
        <f t="shared" si="116"/>
        <v>2628.18</v>
      </c>
      <c r="BQ33" s="68">
        <f t="shared" si="116"/>
        <v>2628.18</v>
      </c>
      <c r="BR33" s="68">
        <f t="shared" si="116"/>
        <v>2628.18</v>
      </c>
      <c r="BS33" s="68">
        <f t="shared" si="116"/>
        <v>2628.18</v>
      </c>
      <c r="BT33" s="68">
        <f t="shared" si="116"/>
        <v>2628.18</v>
      </c>
      <c r="BU33" s="68">
        <f t="shared" si="116"/>
        <v>2628.18</v>
      </c>
      <c r="BV33" s="68">
        <f t="shared" si="116"/>
        <v>2628.18</v>
      </c>
      <c r="BW33" s="69">
        <f t="shared" si="53"/>
        <v>115639.92</v>
      </c>
    </row>
    <row r="34" spans="8:75" ht="15.75" hidden="1" outlineLevel="1" thickBot="1" x14ac:dyDescent="0.3">
      <c r="H34" s="291"/>
      <c r="I34" s="66" t="s">
        <v>96</v>
      </c>
      <c r="J34" s="66">
        <v>20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198"/>
      <c r="Y34" s="198"/>
      <c r="Z34" s="198"/>
      <c r="AA34" s="198"/>
      <c r="AB34" s="198"/>
      <c r="AC34" s="68">
        <f t="shared" ref="AC34:AI34" si="117">$B$25</f>
        <v>1589.92</v>
      </c>
      <c r="AD34" s="68">
        <f t="shared" si="117"/>
        <v>1589.92</v>
      </c>
      <c r="AE34" s="68">
        <f t="shared" si="117"/>
        <v>1589.92</v>
      </c>
      <c r="AF34" s="68">
        <f t="shared" si="117"/>
        <v>1589.92</v>
      </c>
      <c r="AG34" s="68">
        <f t="shared" si="117"/>
        <v>1589.92</v>
      </c>
      <c r="AH34" s="68">
        <f t="shared" si="117"/>
        <v>1589.92</v>
      </c>
      <c r="AI34" s="68">
        <f t="shared" si="117"/>
        <v>1589.92</v>
      </c>
      <c r="AJ34" s="68">
        <f t="shared" si="92"/>
        <v>11129.44</v>
      </c>
      <c r="AK34" s="68">
        <f t="shared" ref="AK34:AV34" si="118">$B$25</f>
        <v>1589.92</v>
      </c>
      <c r="AL34" s="68">
        <f t="shared" si="118"/>
        <v>1589.92</v>
      </c>
      <c r="AM34" s="68">
        <f t="shared" si="118"/>
        <v>1589.92</v>
      </c>
      <c r="AN34" s="68">
        <f t="shared" si="118"/>
        <v>1589.92</v>
      </c>
      <c r="AO34" s="68">
        <f t="shared" si="118"/>
        <v>1589.92</v>
      </c>
      <c r="AP34" s="68">
        <f t="shared" si="118"/>
        <v>1589.92</v>
      </c>
      <c r="AQ34" s="68">
        <f t="shared" si="118"/>
        <v>1589.92</v>
      </c>
      <c r="AR34" s="68">
        <f t="shared" si="118"/>
        <v>1589.92</v>
      </c>
      <c r="AS34" s="68">
        <f t="shared" si="118"/>
        <v>1589.92</v>
      </c>
      <c r="AT34" s="68">
        <f t="shared" si="118"/>
        <v>1589.92</v>
      </c>
      <c r="AU34" s="68">
        <f t="shared" si="118"/>
        <v>1589.92</v>
      </c>
      <c r="AV34" s="68">
        <f t="shared" si="118"/>
        <v>1589.92</v>
      </c>
      <c r="AW34" s="68">
        <f t="shared" si="49"/>
        <v>30208.480000000003</v>
      </c>
      <c r="AX34" s="68">
        <f t="shared" ref="AX34:BI34" si="119">$B$25</f>
        <v>1589.92</v>
      </c>
      <c r="AY34" s="68">
        <f t="shared" si="119"/>
        <v>1589.92</v>
      </c>
      <c r="AZ34" s="68">
        <f t="shared" si="119"/>
        <v>1589.92</v>
      </c>
      <c r="BA34" s="68">
        <f t="shared" si="119"/>
        <v>1589.92</v>
      </c>
      <c r="BB34" s="68">
        <f t="shared" si="119"/>
        <v>1589.92</v>
      </c>
      <c r="BC34" s="68">
        <f t="shared" si="119"/>
        <v>1589.92</v>
      </c>
      <c r="BD34" s="68">
        <f t="shared" si="119"/>
        <v>1589.92</v>
      </c>
      <c r="BE34" s="68">
        <f t="shared" si="119"/>
        <v>1589.92</v>
      </c>
      <c r="BF34" s="68">
        <f t="shared" si="119"/>
        <v>1589.92</v>
      </c>
      <c r="BG34" s="68">
        <f t="shared" si="119"/>
        <v>1589.92</v>
      </c>
      <c r="BH34" s="68">
        <f t="shared" si="119"/>
        <v>1589.92</v>
      </c>
      <c r="BI34" s="68">
        <f t="shared" si="119"/>
        <v>1589.92</v>
      </c>
      <c r="BJ34" s="68">
        <f t="shared" si="51"/>
        <v>49287.520000000004</v>
      </c>
      <c r="BK34" s="68">
        <f t="shared" ref="BK34:BV34" si="120">$B$25</f>
        <v>1589.92</v>
      </c>
      <c r="BL34" s="68">
        <f t="shared" si="120"/>
        <v>1589.92</v>
      </c>
      <c r="BM34" s="68">
        <f t="shared" si="120"/>
        <v>1589.92</v>
      </c>
      <c r="BN34" s="68">
        <f t="shared" si="120"/>
        <v>1589.92</v>
      </c>
      <c r="BO34" s="68">
        <f t="shared" si="120"/>
        <v>1589.92</v>
      </c>
      <c r="BP34" s="68">
        <f t="shared" si="120"/>
        <v>1589.92</v>
      </c>
      <c r="BQ34" s="68">
        <f t="shared" si="120"/>
        <v>1589.92</v>
      </c>
      <c r="BR34" s="68">
        <f t="shared" si="120"/>
        <v>1589.92</v>
      </c>
      <c r="BS34" s="68">
        <f t="shared" si="120"/>
        <v>1589.92</v>
      </c>
      <c r="BT34" s="68">
        <f t="shared" si="120"/>
        <v>1589.92</v>
      </c>
      <c r="BU34" s="68">
        <f t="shared" si="120"/>
        <v>1589.92</v>
      </c>
      <c r="BV34" s="68">
        <f t="shared" si="120"/>
        <v>1589.92</v>
      </c>
      <c r="BW34" s="69">
        <f t="shared" si="53"/>
        <v>68366.559999999998</v>
      </c>
    </row>
    <row r="35" spans="8:75" ht="15.75" hidden="1" outlineLevel="1" thickBot="1" x14ac:dyDescent="0.3">
      <c r="H35" s="291"/>
      <c r="I35" s="66" t="s">
        <v>80</v>
      </c>
      <c r="J35" s="66">
        <v>21</v>
      </c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198"/>
      <c r="Y35" s="198"/>
      <c r="Z35" s="198"/>
      <c r="AA35" s="198"/>
      <c r="AB35" s="198"/>
      <c r="AC35" s="198"/>
      <c r="AD35" s="68">
        <f t="shared" ref="AD35:AI35" si="121">$B$24</f>
        <v>772.97</v>
      </c>
      <c r="AE35" s="68">
        <f t="shared" si="121"/>
        <v>772.97</v>
      </c>
      <c r="AF35" s="68">
        <f t="shared" si="121"/>
        <v>772.97</v>
      </c>
      <c r="AG35" s="68">
        <f t="shared" si="121"/>
        <v>772.97</v>
      </c>
      <c r="AH35" s="68">
        <f t="shared" si="121"/>
        <v>772.97</v>
      </c>
      <c r="AI35" s="68">
        <f t="shared" si="121"/>
        <v>772.97</v>
      </c>
      <c r="AJ35" s="68">
        <f t="shared" si="92"/>
        <v>4637.8200000000006</v>
      </c>
      <c r="AK35" s="68">
        <f t="shared" ref="AK35:AV35" si="122">$B$24</f>
        <v>772.97</v>
      </c>
      <c r="AL35" s="68">
        <f t="shared" si="122"/>
        <v>772.97</v>
      </c>
      <c r="AM35" s="68">
        <f t="shared" si="122"/>
        <v>772.97</v>
      </c>
      <c r="AN35" s="68">
        <f t="shared" si="122"/>
        <v>772.97</v>
      </c>
      <c r="AO35" s="68">
        <f t="shared" si="122"/>
        <v>772.97</v>
      </c>
      <c r="AP35" s="68">
        <f t="shared" si="122"/>
        <v>772.97</v>
      </c>
      <c r="AQ35" s="68">
        <f t="shared" si="122"/>
        <v>772.97</v>
      </c>
      <c r="AR35" s="68">
        <f t="shared" si="122"/>
        <v>772.97</v>
      </c>
      <c r="AS35" s="68">
        <f t="shared" si="122"/>
        <v>772.97</v>
      </c>
      <c r="AT35" s="68">
        <f t="shared" si="122"/>
        <v>772.97</v>
      </c>
      <c r="AU35" s="68">
        <f t="shared" si="122"/>
        <v>772.97</v>
      </c>
      <c r="AV35" s="68">
        <f t="shared" si="122"/>
        <v>772.97</v>
      </c>
      <c r="AW35" s="68">
        <f t="shared" si="49"/>
        <v>13913.460000000003</v>
      </c>
      <c r="AX35" s="68">
        <f t="shared" ref="AX35:BI35" si="123">$B$24</f>
        <v>772.97</v>
      </c>
      <c r="AY35" s="68">
        <f t="shared" si="123"/>
        <v>772.97</v>
      </c>
      <c r="AZ35" s="68">
        <f t="shared" si="123"/>
        <v>772.97</v>
      </c>
      <c r="BA35" s="68">
        <f t="shared" si="123"/>
        <v>772.97</v>
      </c>
      <c r="BB35" s="68">
        <f t="shared" si="123"/>
        <v>772.97</v>
      </c>
      <c r="BC35" s="68">
        <f t="shared" si="123"/>
        <v>772.97</v>
      </c>
      <c r="BD35" s="68">
        <f t="shared" si="123"/>
        <v>772.97</v>
      </c>
      <c r="BE35" s="68">
        <f t="shared" si="123"/>
        <v>772.97</v>
      </c>
      <c r="BF35" s="68">
        <f t="shared" si="123"/>
        <v>772.97</v>
      </c>
      <c r="BG35" s="68">
        <f t="shared" si="123"/>
        <v>772.97</v>
      </c>
      <c r="BH35" s="68">
        <f t="shared" si="123"/>
        <v>772.97</v>
      </c>
      <c r="BI35" s="68">
        <f t="shared" si="123"/>
        <v>772.97</v>
      </c>
      <c r="BJ35" s="68">
        <f t="shared" si="51"/>
        <v>23189.100000000006</v>
      </c>
      <c r="BK35" s="68">
        <f t="shared" ref="BK35:BV35" si="124">$B$24</f>
        <v>772.97</v>
      </c>
      <c r="BL35" s="68">
        <f t="shared" si="124"/>
        <v>772.97</v>
      </c>
      <c r="BM35" s="68">
        <f t="shared" si="124"/>
        <v>772.97</v>
      </c>
      <c r="BN35" s="68">
        <f t="shared" si="124"/>
        <v>772.97</v>
      </c>
      <c r="BO35" s="68">
        <f t="shared" si="124"/>
        <v>772.97</v>
      </c>
      <c r="BP35" s="68">
        <f t="shared" si="124"/>
        <v>772.97</v>
      </c>
      <c r="BQ35" s="68">
        <f t="shared" si="124"/>
        <v>772.97</v>
      </c>
      <c r="BR35" s="68">
        <f t="shared" si="124"/>
        <v>772.97</v>
      </c>
      <c r="BS35" s="68">
        <f t="shared" si="124"/>
        <v>772.97</v>
      </c>
      <c r="BT35" s="68">
        <f t="shared" si="124"/>
        <v>772.97</v>
      </c>
      <c r="BU35" s="68">
        <f t="shared" si="124"/>
        <v>772.97</v>
      </c>
      <c r="BV35" s="68">
        <f t="shared" si="124"/>
        <v>772.97</v>
      </c>
      <c r="BW35" s="69">
        <f t="shared" si="53"/>
        <v>32464.740000000005</v>
      </c>
    </row>
    <row r="36" spans="8:75" ht="15.75" hidden="1" outlineLevel="1" thickBot="1" x14ac:dyDescent="0.3">
      <c r="H36" s="291"/>
      <c r="I36" s="66" t="s">
        <v>81</v>
      </c>
      <c r="J36" s="66">
        <v>22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198"/>
      <c r="Y36" s="198"/>
      <c r="Z36" s="198"/>
      <c r="AA36" s="198"/>
      <c r="AB36" s="198"/>
      <c r="AC36" s="198"/>
      <c r="AD36" s="68">
        <f t="shared" ref="AD36:AI36" si="125">$B$26</f>
        <v>2628.18</v>
      </c>
      <c r="AE36" s="68">
        <f t="shared" si="125"/>
        <v>2628.18</v>
      </c>
      <c r="AF36" s="68">
        <f t="shared" si="125"/>
        <v>2628.18</v>
      </c>
      <c r="AG36" s="68">
        <f t="shared" si="125"/>
        <v>2628.18</v>
      </c>
      <c r="AH36" s="68">
        <f t="shared" si="125"/>
        <v>2628.18</v>
      </c>
      <c r="AI36" s="68">
        <f t="shared" si="125"/>
        <v>2628.18</v>
      </c>
      <c r="AJ36" s="68">
        <f t="shared" si="92"/>
        <v>15769.08</v>
      </c>
      <c r="AK36" s="68">
        <f t="shared" ref="AK36:AV37" si="126">$B$26</f>
        <v>2628.18</v>
      </c>
      <c r="AL36" s="68">
        <f t="shared" si="126"/>
        <v>2628.18</v>
      </c>
      <c r="AM36" s="68">
        <f t="shared" si="126"/>
        <v>2628.18</v>
      </c>
      <c r="AN36" s="68">
        <f t="shared" si="126"/>
        <v>2628.18</v>
      </c>
      <c r="AO36" s="68">
        <f t="shared" si="126"/>
        <v>2628.18</v>
      </c>
      <c r="AP36" s="68">
        <f t="shared" si="126"/>
        <v>2628.18</v>
      </c>
      <c r="AQ36" s="68">
        <f t="shared" si="126"/>
        <v>2628.18</v>
      </c>
      <c r="AR36" s="68">
        <f t="shared" si="126"/>
        <v>2628.18</v>
      </c>
      <c r="AS36" s="68">
        <f t="shared" si="126"/>
        <v>2628.18</v>
      </c>
      <c r="AT36" s="68">
        <f t="shared" si="126"/>
        <v>2628.18</v>
      </c>
      <c r="AU36" s="68">
        <f t="shared" si="126"/>
        <v>2628.18</v>
      </c>
      <c r="AV36" s="68">
        <f t="shared" si="126"/>
        <v>2628.18</v>
      </c>
      <c r="AW36" s="68">
        <f t="shared" si="49"/>
        <v>47307.24</v>
      </c>
      <c r="AX36" s="68">
        <f t="shared" ref="AX36:BI37" si="127">$B$26</f>
        <v>2628.18</v>
      </c>
      <c r="AY36" s="68">
        <f t="shared" si="127"/>
        <v>2628.18</v>
      </c>
      <c r="AZ36" s="68">
        <f t="shared" si="127"/>
        <v>2628.18</v>
      </c>
      <c r="BA36" s="68">
        <f t="shared" si="127"/>
        <v>2628.18</v>
      </c>
      <c r="BB36" s="68">
        <f t="shared" si="127"/>
        <v>2628.18</v>
      </c>
      <c r="BC36" s="68">
        <f t="shared" si="127"/>
        <v>2628.18</v>
      </c>
      <c r="BD36" s="68">
        <f t="shared" si="127"/>
        <v>2628.18</v>
      </c>
      <c r="BE36" s="68">
        <f t="shared" si="127"/>
        <v>2628.18</v>
      </c>
      <c r="BF36" s="68">
        <f t="shared" si="127"/>
        <v>2628.18</v>
      </c>
      <c r="BG36" s="68">
        <f t="shared" si="127"/>
        <v>2628.18</v>
      </c>
      <c r="BH36" s="68">
        <f t="shared" si="127"/>
        <v>2628.18</v>
      </c>
      <c r="BI36" s="68">
        <f t="shared" si="127"/>
        <v>2628.18</v>
      </c>
      <c r="BJ36" s="68">
        <f t="shared" si="51"/>
        <v>78845.399999999994</v>
      </c>
      <c r="BK36" s="68">
        <f t="shared" ref="BK36:BV37" si="128">$B$26</f>
        <v>2628.18</v>
      </c>
      <c r="BL36" s="68">
        <f t="shared" si="128"/>
        <v>2628.18</v>
      </c>
      <c r="BM36" s="68">
        <f t="shared" si="128"/>
        <v>2628.18</v>
      </c>
      <c r="BN36" s="68">
        <f t="shared" si="128"/>
        <v>2628.18</v>
      </c>
      <c r="BO36" s="68">
        <f t="shared" si="128"/>
        <v>2628.18</v>
      </c>
      <c r="BP36" s="68">
        <f t="shared" si="128"/>
        <v>2628.18</v>
      </c>
      <c r="BQ36" s="68">
        <f t="shared" si="128"/>
        <v>2628.18</v>
      </c>
      <c r="BR36" s="68">
        <f t="shared" si="128"/>
        <v>2628.18</v>
      </c>
      <c r="BS36" s="68">
        <f t="shared" si="128"/>
        <v>2628.18</v>
      </c>
      <c r="BT36" s="68">
        <f t="shared" si="128"/>
        <v>2628.18</v>
      </c>
      <c r="BU36" s="68">
        <f t="shared" si="128"/>
        <v>2628.18</v>
      </c>
      <c r="BV36" s="68">
        <f t="shared" si="128"/>
        <v>2628.18</v>
      </c>
      <c r="BW36" s="69">
        <f t="shared" si="53"/>
        <v>110383.56</v>
      </c>
    </row>
    <row r="37" spans="8:75" ht="15.75" hidden="1" outlineLevel="1" thickBot="1" x14ac:dyDescent="0.3">
      <c r="H37" s="291"/>
      <c r="I37" s="66" t="s">
        <v>81</v>
      </c>
      <c r="J37" s="66">
        <v>23</v>
      </c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198"/>
      <c r="Y37" s="198"/>
      <c r="Z37" s="198"/>
      <c r="AA37" s="198"/>
      <c r="AB37" s="198"/>
      <c r="AC37" s="198"/>
      <c r="AD37" s="198"/>
      <c r="AE37" s="68">
        <f>$B$26</f>
        <v>2628.18</v>
      </c>
      <c r="AF37" s="68">
        <f>$B$26</f>
        <v>2628.18</v>
      </c>
      <c r="AG37" s="68">
        <f>$B$26</f>
        <v>2628.18</v>
      </c>
      <c r="AH37" s="68">
        <f>$B$26</f>
        <v>2628.18</v>
      </c>
      <c r="AI37" s="68">
        <f>$B$26</f>
        <v>2628.18</v>
      </c>
      <c r="AJ37" s="68">
        <f t="shared" si="92"/>
        <v>13140.9</v>
      </c>
      <c r="AK37" s="68">
        <f t="shared" si="126"/>
        <v>2628.18</v>
      </c>
      <c r="AL37" s="68">
        <f t="shared" si="126"/>
        <v>2628.18</v>
      </c>
      <c r="AM37" s="68">
        <f t="shared" si="126"/>
        <v>2628.18</v>
      </c>
      <c r="AN37" s="68">
        <f t="shared" si="126"/>
        <v>2628.18</v>
      </c>
      <c r="AO37" s="68">
        <f t="shared" si="126"/>
        <v>2628.18</v>
      </c>
      <c r="AP37" s="68">
        <f t="shared" si="126"/>
        <v>2628.18</v>
      </c>
      <c r="AQ37" s="68">
        <f t="shared" si="126"/>
        <v>2628.18</v>
      </c>
      <c r="AR37" s="68">
        <f t="shared" si="126"/>
        <v>2628.18</v>
      </c>
      <c r="AS37" s="68">
        <f t="shared" si="126"/>
        <v>2628.18</v>
      </c>
      <c r="AT37" s="68">
        <f t="shared" si="126"/>
        <v>2628.18</v>
      </c>
      <c r="AU37" s="68">
        <f t="shared" si="126"/>
        <v>2628.18</v>
      </c>
      <c r="AV37" s="68">
        <f t="shared" si="126"/>
        <v>2628.18</v>
      </c>
      <c r="AW37" s="68">
        <f t="shared" si="49"/>
        <v>44679.06</v>
      </c>
      <c r="AX37" s="68">
        <f t="shared" si="127"/>
        <v>2628.18</v>
      </c>
      <c r="AY37" s="68">
        <f t="shared" si="127"/>
        <v>2628.18</v>
      </c>
      <c r="AZ37" s="68">
        <f t="shared" si="127"/>
        <v>2628.18</v>
      </c>
      <c r="BA37" s="68">
        <f t="shared" si="127"/>
        <v>2628.18</v>
      </c>
      <c r="BB37" s="68">
        <f t="shared" si="127"/>
        <v>2628.18</v>
      </c>
      <c r="BC37" s="68">
        <f t="shared" si="127"/>
        <v>2628.18</v>
      </c>
      <c r="BD37" s="68">
        <f t="shared" si="127"/>
        <v>2628.18</v>
      </c>
      <c r="BE37" s="68">
        <f t="shared" si="127"/>
        <v>2628.18</v>
      </c>
      <c r="BF37" s="68">
        <f t="shared" si="127"/>
        <v>2628.18</v>
      </c>
      <c r="BG37" s="68">
        <f t="shared" si="127"/>
        <v>2628.18</v>
      </c>
      <c r="BH37" s="68">
        <f t="shared" si="127"/>
        <v>2628.18</v>
      </c>
      <c r="BI37" s="68">
        <f t="shared" si="127"/>
        <v>2628.18</v>
      </c>
      <c r="BJ37" s="68">
        <f t="shared" si="51"/>
        <v>76217.22</v>
      </c>
      <c r="BK37" s="68">
        <f t="shared" si="128"/>
        <v>2628.18</v>
      </c>
      <c r="BL37" s="68">
        <f t="shared" si="128"/>
        <v>2628.18</v>
      </c>
      <c r="BM37" s="68">
        <f t="shared" si="128"/>
        <v>2628.18</v>
      </c>
      <c r="BN37" s="68">
        <f t="shared" si="128"/>
        <v>2628.18</v>
      </c>
      <c r="BO37" s="68">
        <f t="shared" si="128"/>
        <v>2628.18</v>
      </c>
      <c r="BP37" s="68">
        <f t="shared" si="128"/>
        <v>2628.18</v>
      </c>
      <c r="BQ37" s="68">
        <f t="shared" si="128"/>
        <v>2628.18</v>
      </c>
      <c r="BR37" s="68">
        <f t="shared" si="128"/>
        <v>2628.18</v>
      </c>
      <c r="BS37" s="68">
        <f t="shared" si="128"/>
        <v>2628.18</v>
      </c>
      <c r="BT37" s="68">
        <f t="shared" si="128"/>
        <v>2628.18</v>
      </c>
      <c r="BU37" s="68">
        <f t="shared" si="128"/>
        <v>2628.18</v>
      </c>
      <c r="BV37" s="68">
        <f t="shared" si="128"/>
        <v>2628.18</v>
      </c>
      <c r="BW37" s="69">
        <f t="shared" si="53"/>
        <v>107755.38</v>
      </c>
    </row>
    <row r="38" spans="8:75" ht="15.75" hidden="1" outlineLevel="1" thickBot="1" x14ac:dyDescent="0.3">
      <c r="H38" s="291"/>
      <c r="I38" s="66" t="s">
        <v>80</v>
      </c>
      <c r="J38" s="66">
        <v>24</v>
      </c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198"/>
      <c r="Y38" s="198"/>
      <c r="Z38" s="198"/>
      <c r="AA38" s="198"/>
      <c r="AB38" s="198"/>
      <c r="AC38" s="198"/>
      <c r="AD38" s="198"/>
      <c r="AE38" s="68">
        <f>$B$24</f>
        <v>772.97</v>
      </c>
      <c r="AF38" s="68">
        <f>$B$24</f>
        <v>772.97</v>
      </c>
      <c r="AG38" s="68">
        <f>$B$24</f>
        <v>772.97</v>
      </c>
      <c r="AH38" s="68">
        <f>$B$24</f>
        <v>772.97</v>
      </c>
      <c r="AI38" s="68">
        <f>$B$24</f>
        <v>772.97</v>
      </c>
      <c r="AJ38" s="68">
        <f t="shared" si="92"/>
        <v>3864.8500000000004</v>
      </c>
      <c r="AK38" s="68">
        <f t="shared" ref="AK38:AV38" si="129">$B$24</f>
        <v>772.97</v>
      </c>
      <c r="AL38" s="68">
        <f t="shared" si="129"/>
        <v>772.97</v>
      </c>
      <c r="AM38" s="68">
        <f t="shared" si="129"/>
        <v>772.97</v>
      </c>
      <c r="AN38" s="68">
        <f t="shared" si="129"/>
        <v>772.97</v>
      </c>
      <c r="AO38" s="68">
        <f t="shared" si="129"/>
        <v>772.97</v>
      </c>
      <c r="AP38" s="68">
        <f t="shared" si="129"/>
        <v>772.97</v>
      </c>
      <c r="AQ38" s="68">
        <f t="shared" si="129"/>
        <v>772.97</v>
      </c>
      <c r="AR38" s="68">
        <f t="shared" si="129"/>
        <v>772.97</v>
      </c>
      <c r="AS38" s="68">
        <f t="shared" si="129"/>
        <v>772.97</v>
      </c>
      <c r="AT38" s="68">
        <f t="shared" si="129"/>
        <v>772.97</v>
      </c>
      <c r="AU38" s="68">
        <f t="shared" si="129"/>
        <v>772.97</v>
      </c>
      <c r="AV38" s="68">
        <f t="shared" si="129"/>
        <v>772.97</v>
      </c>
      <c r="AW38" s="68">
        <f t="shared" si="49"/>
        <v>13140.490000000002</v>
      </c>
      <c r="AX38" s="68">
        <f t="shared" ref="AX38:BI38" si="130">$B$24</f>
        <v>772.97</v>
      </c>
      <c r="AY38" s="68">
        <f t="shared" si="130"/>
        <v>772.97</v>
      </c>
      <c r="AZ38" s="68">
        <f t="shared" si="130"/>
        <v>772.97</v>
      </c>
      <c r="BA38" s="68">
        <f t="shared" si="130"/>
        <v>772.97</v>
      </c>
      <c r="BB38" s="68">
        <f t="shared" si="130"/>
        <v>772.97</v>
      </c>
      <c r="BC38" s="68">
        <f t="shared" si="130"/>
        <v>772.97</v>
      </c>
      <c r="BD38" s="68">
        <f t="shared" si="130"/>
        <v>772.97</v>
      </c>
      <c r="BE38" s="68">
        <f t="shared" si="130"/>
        <v>772.97</v>
      </c>
      <c r="BF38" s="68">
        <f t="shared" si="130"/>
        <v>772.97</v>
      </c>
      <c r="BG38" s="68">
        <f t="shared" si="130"/>
        <v>772.97</v>
      </c>
      <c r="BH38" s="68">
        <f t="shared" si="130"/>
        <v>772.97</v>
      </c>
      <c r="BI38" s="68">
        <f t="shared" si="130"/>
        <v>772.97</v>
      </c>
      <c r="BJ38" s="68">
        <f t="shared" si="51"/>
        <v>22416.130000000005</v>
      </c>
      <c r="BK38" s="68">
        <f t="shared" ref="BK38:BV38" si="131">$B$24</f>
        <v>772.97</v>
      </c>
      <c r="BL38" s="68">
        <f t="shared" si="131"/>
        <v>772.97</v>
      </c>
      <c r="BM38" s="68">
        <f t="shared" si="131"/>
        <v>772.97</v>
      </c>
      <c r="BN38" s="68">
        <f t="shared" si="131"/>
        <v>772.97</v>
      </c>
      <c r="BO38" s="68">
        <f t="shared" si="131"/>
        <v>772.97</v>
      </c>
      <c r="BP38" s="68">
        <f t="shared" si="131"/>
        <v>772.97</v>
      </c>
      <c r="BQ38" s="68">
        <f t="shared" si="131"/>
        <v>772.97</v>
      </c>
      <c r="BR38" s="68">
        <f t="shared" si="131"/>
        <v>772.97</v>
      </c>
      <c r="BS38" s="68">
        <f t="shared" si="131"/>
        <v>772.97</v>
      </c>
      <c r="BT38" s="68">
        <f t="shared" si="131"/>
        <v>772.97</v>
      </c>
      <c r="BU38" s="68">
        <f t="shared" si="131"/>
        <v>772.97</v>
      </c>
      <c r="BV38" s="68">
        <f t="shared" si="131"/>
        <v>772.97</v>
      </c>
      <c r="BW38" s="69">
        <f t="shared" si="53"/>
        <v>31691.770000000004</v>
      </c>
    </row>
    <row r="39" spans="8:75" ht="15.75" hidden="1" outlineLevel="1" thickBot="1" x14ac:dyDescent="0.3">
      <c r="H39" s="291"/>
      <c r="I39" s="66" t="s">
        <v>96</v>
      </c>
      <c r="J39" s="66">
        <v>25</v>
      </c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198"/>
      <c r="Y39" s="198"/>
      <c r="Z39" s="198"/>
      <c r="AA39" s="198"/>
      <c r="AB39" s="198"/>
      <c r="AC39" s="198"/>
      <c r="AD39" s="198"/>
      <c r="AE39" s="198"/>
      <c r="AF39" s="68">
        <f t="shared" ref="AF39:AI40" si="132">$B$25</f>
        <v>1589.92</v>
      </c>
      <c r="AG39" s="68">
        <f t="shared" si="132"/>
        <v>1589.92</v>
      </c>
      <c r="AH39" s="68">
        <f t="shared" si="132"/>
        <v>1589.92</v>
      </c>
      <c r="AI39" s="68">
        <f t="shared" si="132"/>
        <v>1589.92</v>
      </c>
      <c r="AJ39" s="68">
        <f t="shared" si="92"/>
        <v>6359.68</v>
      </c>
      <c r="AK39" s="68">
        <f t="shared" ref="AK39:AV40" si="133">$B$25</f>
        <v>1589.92</v>
      </c>
      <c r="AL39" s="68">
        <f t="shared" si="133"/>
        <v>1589.92</v>
      </c>
      <c r="AM39" s="68">
        <f t="shared" si="133"/>
        <v>1589.92</v>
      </c>
      <c r="AN39" s="68">
        <f t="shared" si="133"/>
        <v>1589.92</v>
      </c>
      <c r="AO39" s="68">
        <f t="shared" si="133"/>
        <v>1589.92</v>
      </c>
      <c r="AP39" s="68">
        <f t="shared" si="133"/>
        <v>1589.92</v>
      </c>
      <c r="AQ39" s="68">
        <f t="shared" si="133"/>
        <v>1589.92</v>
      </c>
      <c r="AR39" s="68">
        <f t="shared" si="133"/>
        <v>1589.92</v>
      </c>
      <c r="AS39" s="68">
        <f t="shared" si="133"/>
        <v>1589.92</v>
      </c>
      <c r="AT39" s="68">
        <f t="shared" si="133"/>
        <v>1589.92</v>
      </c>
      <c r="AU39" s="68">
        <f t="shared" si="133"/>
        <v>1589.92</v>
      </c>
      <c r="AV39" s="68">
        <f t="shared" si="133"/>
        <v>1589.92</v>
      </c>
      <c r="AW39" s="68">
        <f t="shared" si="49"/>
        <v>25438.720000000001</v>
      </c>
      <c r="AX39" s="68">
        <f t="shared" ref="AX39:BI40" si="134">$B$25</f>
        <v>1589.92</v>
      </c>
      <c r="AY39" s="68">
        <f t="shared" si="134"/>
        <v>1589.92</v>
      </c>
      <c r="AZ39" s="68">
        <f t="shared" si="134"/>
        <v>1589.92</v>
      </c>
      <c r="BA39" s="68">
        <f t="shared" si="134"/>
        <v>1589.92</v>
      </c>
      <c r="BB39" s="68">
        <f t="shared" si="134"/>
        <v>1589.92</v>
      </c>
      <c r="BC39" s="68">
        <f t="shared" si="134"/>
        <v>1589.92</v>
      </c>
      <c r="BD39" s="68">
        <f t="shared" si="134"/>
        <v>1589.92</v>
      </c>
      <c r="BE39" s="68">
        <f t="shared" si="134"/>
        <v>1589.92</v>
      </c>
      <c r="BF39" s="68">
        <f t="shared" si="134"/>
        <v>1589.92</v>
      </c>
      <c r="BG39" s="68">
        <f t="shared" si="134"/>
        <v>1589.92</v>
      </c>
      <c r="BH39" s="68">
        <f t="shared" si="134"/>
        <v>1589.92</v>
      </c>
      <c r="BI39" s="68">
        <f t="shared" si="134"/>
        <v>1589.92</v>
      </c>
      <c r="BJ39" s="68">
        <f t="shared" si="51"/>
        <v>44517.760000000002</v>
      </c>
      <c r="BK39" s="68">
        <f t="shared" ref="BK39:BV40" si="135">$B$25</f>
        <v>1589.92</v>
      </c>
      <c r="BL39" s="68">
        <f t="shared" si="135"/>
        <v>1589.92</v>
      </c>
      <c r="BM39" s="68">
        <f t="shared" si="135"/>
        <v>1589.92</v>
      </c>
      <c r="BN39" s="68">
        <f t="shared" si="135"/>
        <v>1589.92</v>
      </c>
      <c r="BO39" s="68">
        <f t="shared" si="135"/>
        <v>1589.92</v>
      </c>
      <c r="BP39" s="68">
        <f t="shared" si="135"/>
        <v>1589.92</v>
      </c>
      <c r="BQ39" s="68">
        <f t="shared" si="135"/>
        <v>1589.92</v>
      </c>
      <c r="BR39" s="68">
        <f t="shared" si="135"/>
        <v>1589.92</v>
      </c>
      <c r="BS39" s="68">
        <f t="shared" si="135"/>
        <v>1589.92</v>
      </c>
      <c r="BT39" s="68">
        <f t="shared" si="135"/>
        <v>1589.92</v>
      </c>
      <c r="BU39" s="68">
        <f t="shared" si="135"/>
        <v>1589.92</v>
      </c>
      <c r="BV39" s="68">
        <f t="shared" si="135"/>
        <v>1589.92</v>
      </c>
      <c r="BW39" s="69">
        <f t="shared" si="53"/>
        <v>63596.800000000003</v>
      </c>
    </row>
    <row r="40" spans="8:75" ht="15.75" hidden="1" outlineLevel="1" thickBot="1" x14ac:dyDescent="0.3">
      <c r="H40" s="291"/>
      <c r="I40" s="66" t="s">
        <v>96</v>
      </c>
      <c r="J40" s="66">
        <v>26</v>
      </c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198"/>
      <c r="Y40" s="198"/>
      <c r="Z40" s="198"/>
      <c r="AA40" s="198"/>
      <c r="AB40" s="198"/>
      <c r="AC40" s="198"/>
      <c r="AD40" s="198"/>
      <c r="AE40" s="198"/>
      <c r="AF40" s="68">
        <f t="shared" si="132"/>
        <v>1589.92</v>
      </c>
      <c r="AG40" s="68">
        <f t="shared" si="132"/>
        <v>1589.92</v>
      </c>
      <c r="AH40" s="68">
        <f t="shared" si="132"/>
        <v>1589.92</v>
      </c>
      <c r="AI40" s="68">
        <f t="shared" si="132"/>
        <v>1589.92</v>
      </c>
      <c r="AJ40" s="68">
        <f t="shared" si="92"/>
        <v>6359.68</v>
      </c>
      <c r="AK40" s="68">
        <f t="shared" si="133"/>
        <v>1589.92</v>
      </c>
      <c r="AL40" s="68">
        <f t="shared" si="133"/>
        <v>1589.92</v>
      </c>
      <c r="AM40" s="68">
        <f t="shared" si="133"/>
        <v>1589.92</v>
      </c>
      <c r="AN40" s="68">
        <f t="shared" si="133"/>
        <v>1589.92</v>
      </c>
      <c r="AO40" s="68">
        <f t="shared" si="133"/>
        <v>1589.92</v>
      </c>
      <c r="AP40" s="68">
        <f t="shared" si="133"/>
        <v>1589.92</v>
      </c>
      <c r="AQ40" s="68">
        <f t="shared" si="133"/>
        <v>1589.92</v>
      </c>
      <c r="AR40" s="68">
        <f t="shared" si="133"/>
        <v>1589.92</v>
      </c>
      <c r="AS40" s="68">
        <f t="shared" si="133"/>
        <v>1589.92</v>
      </c>
      <c r="AT40" s="68">
        <f t="shared" si="133"/>
        <v>1589.92</v>
      </c>
      <c r="AU40" s="68">
        <f t="shared" si="133"/>
        <v>1589.92</v>
      </c>
      <c r="AV40" s="68">
        <f t="shared" si="133"/>
        <v>1589.92</v>
      </c>
      <c r="AW40" s="68">
        <f>SUM(AK40:AV40,AJ40)</f>
        <v>25438.720000000001</v>
      </c>
      <c r="AX40" s="68">
        <f t="shared" si="134"/>
        <v>1589.92</v>
      </c>
      <c r="AY40" s="68">
        <f t="shared" si="134"/>
        <v>1589.92</v>
      </c>
      <c r="AZ40" s="68">
        <f t="shared" si="134"/>
        <v>1589.92</v>
      </c>
      <c r="BA40" s="68">
        <f t="shared" si="134"/>
        <v>1589.92</v>
      </c>
      <c r="BB40" s="68">
        <f t="shared" si="134"/>
        <v>1589.92</v>
      </c>
      <c r="BC40" s="68">
        <f t="shared" si="134"/>
        <v>1589.92</v>
      </c>
      <c r="BD40" s="68">
        <f t="shared" si="134"/>
        <v>1589.92</v>
      </c>
      <c r="BE40" s="68">
        <f t="shared" si="134"/>
        <v>1589.92</v>
      </c>
      <c r="BF40" s="68">
        <f t="shared" si="134"/>
        <v>1589.92</v>
      </c>
      <c r="BG40" s="68">
        <f t="shared" si="134"/>
        <v>1589.92</v>
      </c>
      <c r="BH40" s="68">
        <f t="shared" si="134"/>
        <v>1589.92</v>
      </c>
      <c r="BI40" s="68">
        <f t="shared" si="134"/>
        <v>1589.92</v>
      </c>
      <c r="BJ40" s="68">
        <f>SUM(AX40:BI40,AW40)</f>
        <v>44517.760000000002</v>
      </c>
      <c r="BK40" s="68">
        <f t="shared" si="135"/>
        <v>1589.92</v>
      </c>
      <c r="BL40" s="68">
        <f t="shared" si="135"/>
        <v>1589.92</v>
      </c>
      <c r="BM40" s="68">
        <f t="shared" si="135"/>
        <v>1589.92</v>
      </c>
      <c r="BN40" s="68">
        <f t="shared" si="135"/>
        <v>1589.92</v>
      </c>
      <c r="BO40" s="68">
        <f t="shared" si="135"/>
        <v>1589.92</v>
      </c>
      <c r="BP40" s="68">
        <f t="shared" si="135"/>
        <v>1589.92</v>
      </c>
      <c r="BQ40" s="68">
        <f t="shared" si="135"/>
        <v>1589.92</v>
      </c>
      <c r="BR40" s="68">
        <f t="shared" si="135"/>
        <v>1589.92</v>
      </c>
      <c r="BS40" s="68">
        <f t="shared" si="135"/>
        <v>1589.92</v>
      </c>
      <c r="BT40" s="68">
        <f t="shared" si="135"/>
        <v>1589.92</v>
      </c>
      <c r="BU40" s="68">
        <f t="shared" si="135"/>
        <v>1589.92</v>
      </c>
      <c r="BV40" s="68">
        <f t="shared" si="135"/>
        <v>1589.92</v>
      </c>
      <c r="BW40" s="69">
        <f t="shared" si="53"/>
        <v>63596.800000000003</v>
      </c>
    </row>
    <row r="41" spans="8:75" ht="15.75" hidden="1" outlineLevel="1" thickBot="1" x14ac:dyDescent="0.3">
      <c r="H41" s="291"/>
      <c r="I41" s="66" t="s">
        <v>81</v>
      </c>
      <c r="J41" s="66">
        <v>27</v>
      </c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198"/>
      <c r="Y41" s="198"/>
      <c r="Z41" s="198"/>
      <c r="AA41" s="198"/>
      <c r="AB41" s="198"/>
      <c r="AC41" s="198"/>
      <c r="AD41" s="198"/>
      <c r="AE41" s="198"/>
      <c r="AF41" s="198"/>
      <c r="AG41" s="68">
        <f>$B$26</f>
        <v>2628.18</v>
      </c>
      <c r="AH41" s="68">
        <f>$B$26</f>
        <v>2628.18</v>
      </c>
      <c r="AI41" s="68">
        <f>$B$26</f>
        <v>2628.18</v>
      </c>
      <c r="AJ41" s="68">
        <f t="shared" si="92"/>
        <v>7884.5399999999991</v>
      </c>
      <c r="AK41" s="68">
        <f t="shared" ref="AK41:AV41" si="136">$B$26</f>
        <v>2628.18</v>
      </c>
      <c r="AL41" s="68">
        <f t="shared" si="136"/>
        <v>2628.18</v>
      </c>
      <c r="AM41" s="68">
        <f t="shared" si="136"/>
        <v>2628.18</v>
      </c>
      <c r="AN41" s="68">
        <f t="shared" si="136"/>
        <v>2628.18</v>
      </c>
      <c r="AO41" s="68">
        <f t="shared" si="136"/>
        <v>2628.18</v>
      </c>
      <c r="AP41" s="68">
        <f t="shared" si="136"/>
        <v>2628.18</v>
      </c>
      <c r="AQ41" s="68">
        <f t="shared" si="136"/>
        <v>2628.18</v>
      </c>
      <c r="AR41" s="68">
        <f t="shared" si="136"/>
        <v>2628.18</v>
      </c>
      <c r="AS41" s="68">
        <f t="shared" si="136"/>
        <v>2628.18</v>
      </c>
      <c r="AT41" s="68">
        <f t="shared" si="136"/>
        <v>2628.18</v>
      </c>
      <c r="AU41" s="68">
        <f t="shared" si="136"/>
        <v>2628.18</v>
      </c>
      <c r="AV41" s="68">
        <f t="shared" si="136"/>
        <v>2628.18</v>
      </c>
      <c r="AW41" s="68">
        <f t="shared" si="49"/>
        <v>39422.699999999997</v>
      </c>
      <c r="AX41" s="68">
        <f t="shared" ref="AX41:BI41" si="137">$B$26</f>
        <v>2628.18</v>
      </c>
      <c r="AY41" s="68">
        <f t="shared" si="137"/>
        <v>2628.18</v>
      </c>
      <c r="AZ41" s="68">
        <f t="shared" si="137"/>
        <v>2628.18</v>
      </c>
      <c r="BA41" s="68">
        <f t="shared" si="137"/>
        <v>2628.18</v>
      </c>
      <c r="BB41" s="68">
        <f t="shared" si="137"/>
        <v>2628.18</v>
      </c>
      <c r="BC41" s="68">
        <f t="shared" si="137"/>
        <v>2628.18</v>
      </c>
      <c r="BD41" s="68">
        <f t="shared" si="137"/>
        <v>2628.18</v>
      </c>
      <c r="BE41" s="68">
        <f t="shared" si="137"/>
        <v>2628.18</v>
      </c>
      <c r="BF41" s="68">
        <f t="shared" si="137"/>
        <v>2628.18</v>
      </c>
      <c r="BG41" s="68">
        <f t="shared" si="137"/>
        <v>2628.18</v>
      </c>
      <c r="BH41" s="68">
        <f t="shared" si="137"/>
        <v>2628.18</v>
      </c>
      <c r="BI41" s="68">
        <f t="shared" si="137"/>
        <v>2628.18</v>
      </c>
      <c r="BJ41" s="68">
        <f t="shared" si="51"/>
        <v>70960.86</v>
      </c>
      <c r="BK41" s="68">
        <f t="shared" ref="BK41:BV41" si="138">$B$26</f>
        <v>2628.18</v>
      </c>
      <c r="BL41" s="68">
        <f t="shared" si="138"/>
        <v>2628.18</v>
      </c>
      <c r="BM41" s="68">
        <f t="shared" si="138"/>
        <v>2628.18</v>
      </c>
      <c r="BN41" s="68">
        <f t="shared" si="138"/>
        <v>2628.18</v>
      </c>
      <c r="BO41" s="68">
        <f t="shared" si="138"/>
        <v>2628.18</v>
      </c>
      <c r="BP41" s="68">
        <f t="shared" si="138"/>
        <v>2628.18</v>
      </c>
      <c r="BQ41" s="68">
        <f t="shared" si="138"/>
        <v>2628.18</v>
      </c>
      <c r="BR41" s="68">
        <f t="shared" si="138"/>
        <v>2628.18</v>
      </c>
      <c r="BS41" s="68">
        <f t="shared" si="138"/>
        <v>2628.18</v>
      </c>
      <c r="BT41" s="68">
        <f t="shared" si="138"/>
        <v>2628.18</v>
      </c>
      <c r="BU41" s="68">
        <f t="shared" si="138"/>
        <v>2628.18</v>
      </c>
      <c r="BV41" s="68">
        <f t="shared" si="138"/>
        <v>2628.18</v>
      </c>
      <c r="BW41" s="69">
        <f t="shared" si="53"/>
        <v>102499.02</v>
      </c>
    </row>
    <row r="42" spans="8:75" ht="15.75" hidden="1" outlineLevel="1" thickBot="1" x14ac:dyDescent="0.3">
      <c r="H42" s="291"/>
      <c r="I42" s="66" t="s">
        <v>96</v>
      </c>
      <c r="J42" s="66">
        <v>28</v>
      </c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68">
        <f>$B$25</f>
        <v>1589.92</v>
      </c>
      <c r="AI42" s="68">
        <f>$B$25</f>
        <v>1589.92</v>
      </c>
      <c r="AJ42" s="68">
        <f t="shared" si="92"/>
        <v>3179.84</v>
      </c>
      <c r="AK42" s="68">
        <f t="shared" ref="AK42:AV42" si="139">$B$25</f>
        <v>1589.92</v>
      </c>
      <c r="AL42" s="68">
        <f t="shared" si="139"/>
        <v>1589.92</v>
      </c>
      <c r="AM42" s="68">
        <f t="shared" si="139"/>
        <v>1589.92</v>
      </c>
      <c r="AN42" s="68">
        <f t="shared" si="139"/>
        <v>1589.92</v>
      </c>
      <c r="AO42" s="68">
        <f t="shared" si="139"/>
        <v>1589.92</v>
      </c>
      <c r="AP42" s="68">
        <f t="shared" si="139"/>
        <v>1589.92</v>
      </c>
      <c r="AQ42" s="68">
        <f t="shared" si="139"/>
        <v>1589.92</v>
      </c>
      <c r="AR42" s="68">
        <f t="shared" si="139"/>
        <v>1589.92</v>
      </c>
      <c r="AS42" s="68">
        <f t="shared" si="139"/>
        <v>1589.92</v>
      </c>
      <c r="AT42" s="68">
        <f t="shared" si="139"/>
        <v>1589.92</v>
      </c>
      <c r="AU42" s="68">
        <f t="shared" si="139"/>
        <v>1589.92</v>
      </c>
      <c r="AV42" s="68">
        <f t="shared" si="139"/>
        <v>1589.92</v>
      </c>
      <c r="AW42" s="68">
        <f t="shared" si="49"/>
        <v>22258.880000000001</v>
      </c>
      <c r="AX42" s="68">
        <f t="shared" ref="AX42:BI42" si="140">$B$25</f>
        <v>1589.92</v>
      </c>
      <c r="AY42" s="68">
        <f t="shared" si="140"/>
        <v>1589.92</v>
      </c>
      <c r="AZ42" s="68">
        <f t="shared" si="140"/>
        <v>1589.92</v>
      </c>
      <c r="BA42" s="68">
        <f t="shared" si="140"/>
        <v>1589.92</v>
      </c>
      <c r="BB42" s="68">
        <f t="shared" si="140"/>
        <v>1589.92</v>
      </c>
      <c r="BC42" s="68">
        <f t="shared" si="140"/>
        <v>1589.92</v>
      </c>
      <c r="BD42" s="68">
        <f t="shared" si="140"/>
        <v>1589.92</v>
      </c>
      <c r="BE42" s="68">
        <f t="shared" si="140"/>
        <v>1589.92</v>
      </c>
      <c r="BF42" s="68">
        <f t="shared" si="140"/>
        <v>1589.92</v>
      </c>
      <c r="BG42" s="68">
        <f t="shared" si="140"/>
        <v>1589.92</v>
      </c>
      <c r="BH42" s="68">
        <f t="shared" si="140"/>
        <v>1589.92</v>
      </c>
      <c r="BI42" s="68">
        <f t="shared" si="140"/>
        <v>1589.92</v>
      </c>
      <c r="BJ42" s="68">
        <f t="shared" si="51"/>
        <v>41337.919999999998</v>
      </c>
      <c r="BK42" s="68">
        <f t="shared" ref="BK42:BV42" si="141">$B$25</f>
        <v>1589.92</v>
      </c>
      <c r="BL42" s="68">
        <f t="shared" si="141"/>
        <v>1589.92</v>
      </c>
      <c r="BM42" s="68">
        <f t="shared" si="141"/>
        <v>1589.92</v>
      </c>
      <c r="BN42" s="68">
        <f t="shared" si="141"/>
        <v>1589.92</v>
      </c>
      <c r="BO42" s="68">
        <f t="shared" si="141"/>
        <v>1589.92</v>
      </c>
      <c r="BP42" s="68">
        <f t="shared" si="141"/>
        <v>1589.92</v>
      </c>
      <c r="BQ42" s="68">
        <f t="shared" si="141"/>
        <v>1589.92</v>
      </c>
      <c r="BR42" s="68">
        <f t="shared" si="141"/>
        <v>1589.92</v>
      </c>
      <c r="BS42" s="68">
        <f t="shared" si="141"/>
        <v>1589.92</v>
      </c>
      <c r="BT42" s="68">
        <f t="shared" si="141"/>
        <v>1589.92</v>
      </c>
      <c r="BU42" s="68">
        <f t="shared" si="141"/>
        <v>1589.92</v>
      </c>
      <c r="BV42" s="68">
        <f t="shared" si="141"/>
        <v>1589.92</v>
      </c>
      <c r="BW42" s="69">
        <f t="shared" si="53"/>
        <v>60416.959999999999</v>
      </c>
    </row>
    <row r="43" spans="8:75" ht="15.75" hidden="1" outlineLevel="1" thickBot="1" x14ac:dyDescent="0.3">
      <c r="H43" s="291"/>
      <c r="I43" s="66" t="s">
        <v>81</v>
      </c>
      <c r="J43" s="66">
        <v>29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68">
        <f>$B$26</f>
        <v>2628.18</v>
      </c>
      <c r="AJ43" s="68">
        <f t="shared" si="92"/>
        <v>2628.18</v>
      </c>
      <c r="AK43" s="68">
        <f t="shared" ref="AK43:AV43" si="142">$B$26</f>
        <v>2628.18</v>
      </c>
      <c r="AL43" s="68">
        <f t="shared" si="142"/>
        <v>2628.18</v>
      </c>
      <c r="AM43" s="68">
        <f t="shared" si="142"/>
        <v>2628.18</v>
      </c>
      <c r="AN43" s="68">
        <f t="shared" si="142"/>
        <v>2628.18</v>
      </c>
      <c r="AO43" s="68">
        <f t="shared" si="142"/>
        <v>2628.18</v>
      </c>
      <c r="AP43" s="68">
        <f t="shared" si="142"/>
        <v>2628.18</v>
      </c>
      <c r="AQ43" s="68">
        <f t="shared" si="142"/>
        <v>2628.18</v>
      </c>
      <c r="AR43" s="68">
        <f t="shared" si="142"/>
        <v>2628.18</v>
      </c>
      <c r="AS43" s="68">
        <f t="shared" si="142"/>
        <v>2628.18</v>
      </c>
      <c r="AT43" s="68">
        <f t="shared" si="142"/>
        <v>2628.18</v>
      </c>
      <c r="AU43" s="68">
        <f t="shared" si="142"/>
        <v>2628.18</v>
      </c>
      <c r="AV43" s="68">
        <f t="shared" si="142"/>
        <v>2628.18</v>
      </c>
      <c r="AW43" s="68">
        <f t="shared" si="49"/>
        <v>34166.339999999997</v>
      </c>
      <c r="AX43" s="68">
        <f t="shared" ref="AX43:BI43" si="143">$B$26</f>
        <v>2628.18</v>
      </c>
      <c r="AY43" s="68">
        <f t="shared" si="143"/>
        <v>2628.18</v>
      </c>
      <c r="AZ43" s="68">
        <f t="shared" si="143"/>
        <v>2628.18</v>
      </c>
      <c r="BA43" s="68">
        <f t="shared" si="143"/>
        <v>2628.18</v>
      </c>
      <c r="BB43" s="68">
        <f t="shared" si="143"/>
        <v>2628.18</v>
      </c>
      <c r="BC43" s="68">
        <f t="shared" si="143"/>
        <v>2628.18</v>
      </c>
      <c r="BD43" s="68">
        <f t="shared" si="143"/>
        <v>2628.18</v>
      </c>
      <c r="BE43" s="68">
        <f t="shared" si="143"/>
        <v>2628.18</v>
      </c>
      <c r="BF43" s="68">
        <f t="shared" si="143"/>
        <v>2628.18</v>
      </c>
      <c r="BG43" s="68">
        <f t="shared" si="143"/>
        <v>2628.18</v>
      </c>
      <c r="BH43" s="68">
        <f t="shared" si="143"/>
        <v>2628.18</v>
      </c>
      <c r="BI43" s="68">
        <f t="shared" si="143"/>
        <v>2628.18</v>
      </c>
      <c r="BJ43" s="68">
        <f t="shared" si="51"/>
        <v>65704.5</v>
      </c>
      <c r="BK43" s="68">
        <f t="shared" ref="BK43:BV43" si="144">$B$26</f>
        <v>2628.18</v>
      </c>
      <c r="BL43" s="68">
        <f t="shared" si="144"/>
        <v>2628.18</v>
      </c>
      <c r="BM43" s="68">
        <f t="shared" si="144"/>
        <v>2628.18</v>
      </c>
      <c r="BN43" s="68">
        <f t="shared" si="144"/>
        <v>2628.18</v>
      </c>
      <c r="BO43" s="68">
        <f t="shared" si="144"/>
        <v>2628.18</v>
      </c>
      <c r="BP43" s="68">
        <f t="shared" si="144"/>
        <v>2628.18</v>
      </c>
      <c r="BQ43" s="68">
        <f t="shared" si="144"/>
        <v>2628.18</v>
      </c>
      <c r="BR43" s="68">
        <f t="shared" si="144"/>
        <v>2628.18</v>
      </c>
      <c r="BS43" s="68">
        <f t="shared" si="144"/>
        <v>2628.18</v>
      </c>
      <c r="BT43" s="68">
        <f t="shared" si="144"/>
        <v>2628.18</v>
      </c>
      <c r="BU43" s="68">
        <f t="shared" si="144"/>
        <v>2628.18</v>
      </c>
      <c r="BV43" s="68">
        <f t="shared" si="144"/>
        <v>2628.18</v>
      </c>
      <c r="BW43" s="69">
        <f t="shared" si="53"/>
        <v>97242.66</v>
      </c>
    </row>
    <row r="44" spans="8:75" ht="15.75" hidden="1" outlineLevel="1" thickBot="1" x14ac:dyDescent="0.3">
      <c r="H44" s="291"/>
      <c r="I44" s="66" t="s">
        <v>96</v>
      </c>
      <c r="J44" s="66">
        <v>30</v>
      </c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198"/>
      <c r="Y44" s="198"/>
      <c r="Z44" s="198"/>
      <c r="AA44" s="198"/>
      <c r="AB44" s="198"/>
      <c r="AC44" s="198"/>
      <c r="AD44" s="198"/>
      <c r="AE44" s="199"/>
      <c r="AF44" s="199"/>
      <c r="AG44" s="199"/>
      <c r="AH44" s="199"/>
      <c r="AI44" s="68">
        <f>$B$25</f>
        <v>1589.92</v>
      </c>
      <c r="AJ44" s="84">
        <f t="shared" si="92"/>
        <v>1589.92</v>
      </c>
      <c r="AK44" s="68">
        <f t="shared" ref="AK44:AV44" si="145">$B$25</f>
        <v>1589.92</v>
      </c>
      <c r="AL44" s="68">
        <f t="shared" si="145"/>
        <v>1589.92</v>
      </c>
      <c r="AM44" s="68">
        <f t="shared" si="145"/>
        <v>1589.92</v>
      </c>
      <c r="AN44" s="68">
        <f t="shared" si="145"/>
        <v>1589.92</v>
      </c>
      <c r="AO44" s="68">
        <f t="shared" si="145"/>
        <v>1589.92</v>
      </c>
      <c r="AP44" s="68">
        <f t="shared" si="145"/>
        <v>1589.92</v>
      </c>
      <c r="AQ44" s="68">
        <f t="shared" si="145"/>
        <v>1589.92</v>
      </c>
      <c r="AR44" s="68">
        <f t="shared" si="145"/>
        <v>1589.92</v>
      </c>
      <c r="AS44" s="68">
        <f t="shared" si="145"/>
        <v>1589.92</v>
      </c>
      <c r="AT44" s="68">
        <f t="shared" si="145"/>
        <v>1589.92</v>
      </c>
      <c r="AU44" s="68">
        <f t="shared" si="145"/>
        <v>1589.92</v>
      </c>
      <c r="AV44" s="68">
        <f t="shared" si="145"/>
        <v>1589.92</v>
      </c>
      <c r="AW44" s="68">
        <f t="shared" si="49"/>
        <v>20668.96</v>
      </c>
      <c r="AX44" s="68">
        <f t="shared" ref="AX44:BI44" si="146">$B$25</f>
        <v>1589.92</v>
      </c>
      <c r="AY44" s="68">
        <f t="shared" si="146"/>
        <v>1589.92</v>
      </c>
      <c r="AZ44" s="68">
        <f t="shared" si="146"/>
        <v>1589.92</v>
      </c>
      <c r="BA44" s="68">
        <f t="shared" si="146"/>
        <v>1589.92</v>
      </c>
      <c r="BB44" s="68">
        <f t="shared" si="146"/>
        <v>1589.92</v>
      </c>
      <c r="BC44" s="68">
        <f t="shared" si="146"/>
        <v>1589.92</v>
      </c>
      <c r="BD44" s="68">
        <f t="shared" si="146"/>
        <v>1589.92</v>
      </c>
      <c r="BE44" s="68">
        <f t="shared" si="146"/>
        <v>1589.92</v>
      </c>
      <c r="BF44" s="68">
        <f t="shared" si="146"/>
        <v>1589.92</v>
      </c>
      <c r="BG44" s="68">
        <f t="shared" si="146"/>
        <v>1589.92</v>
      </c>
      <c r="BH44" s="68">
        <f t="shared" si="146"/>
        <v>1589.92</v>
      </c>
      <c r="BI44" s="68">
        <f t="shared" si="146"/>
        <v>1589.92</v>
      </c>
      <c r="BJ44" s="68">
        <f t="shared" si="51"/>
        <v>39748</v>
      </c>
      <c r="BK44" s="68">
        <f t="shared" ref="BK44:BV44" si="147">$B$25</f>
        <v>1589.92</v>
      </c>
      <c r="BL44" s="68">
        <f t="shared" si="147"/>
        <v>1589.92</v>
      </c>
      <c r="BM44" s="68">
        <f t="shared" si="147"/>
        <v>1589.92</v>
      </c>
      <c r="BN44" s="68">
        <f t="shared" si="147"/>
        <v>1589.92</v>
      </c>
      <c r="BO44" s="68">
        <f t="shared" si="147"/>
        <v>1589.92</v>
      </c>
      <c r="BP44" s="68">
        <f t="shared" si="147"/>
        <v>1589.92</v>
      </c>
      <c r="BQ44" s="68">
        <f t="shared" si="147"/>
        <v>1589.92</v>
      </c>
      <c r="BR44" s="68">
        <f t="shared" si="147"/>
        <v>1589.92</v>
      </c>
      <c r="BS44" s="68">
        <f t="shared" si="147"/>
        <v>1589.92</v>
      </c>
      <c r="BT44" s="68">
        <f t="shared" si="147"/>
        <v>1589.92</v>
      </c>
      <c r="BU44" s="68">
        <f t="shared" si="147"/>
        <v>1589.92</v>
      </c>
      <c r="BV44" s="68">
        <f t="shared" si="147"/>
        <v>1589.92</v>
      </c>
      <c r="BW44" s="69">
        <f t="shared" si="53"/>
        <v>58827.040000000001</v>
      </c>
    </row>
    <row r="45" spans="8:75" ht="15.75" hidden="1" outlineLevel="1" thickBot="1" x14ac:dyDescent="0.3">
      <c r="H45" s="291"/>
      <c r="I45" s="66" t="s">
        <v>80</v>
      </c>
      <c r="J45" s="66">
        <v>31</v>
      </c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5"/>
      <c r="AE45" s="258" t="s">
        <v>131</v>
      </c>
      <c r="AF45" s="259"/>
      <c r="AG45" s="259"/>
      <c r="AH45" s="259"/>
      <c r="AI45" s="259"/>
      <c r="AJ45" s="121">
        <f>SUM(AJ15:AJ44)</f>
        <v>584652.41000000015</v>
      </c>
      <c r="AK45" s="68">
        <f t="shared" ref="AK45:AV45" si="148">$B$24</f>
        <v>772.97</v>
      </c>
      <c r="AL45" s="68">
        <f t="shared" si="148"/>
        <v>772.97</v>
      </c>
      <c r="AM45" s="68">
        <f t="shared" si="148"/>
        <v>772.97</v>
      </c>
      <c r="AN45" s="68">
        <f t="shared" si="148"/>
        <v>772.97</v>
      </c>
      <c r="AO45" s="68">
        <f t="shared" si="148"/>
        <v>772.97</v>
      </c>
      <c r="AP45" s="68">
        <f t="shared" si="148"/>
        <v>772.97</v>
      </c>
      <c r="AQ45" s="68">
        <f t="shared" si="148"/>
        <v>772.97</v>
      </c>
      <c r="AR45" s="68">
        <f t="shared" si="148"/>
        <v>772.97</v>
      </c>
      <c r="AS45" s="68">
        <f t="shared" si="148"/>
        <v>772.97</v>
      </c>
      <c r="AT45" s="68">
        <f t="shared" si="148"/>
        <v>772.97</v>
      </c>
      <c r="AU45" s="68">
        <f t="shared" si="148"/>
        <v>772.97</v>
      </c>
      <c r="AV45" s="68">
        <f t="shared" si="148"/>
        <v>772.97</v>
      </c>
      <c r="AW45" s="68">
        <f>SUM(AK45:AV45)</f>
        <v>9275.6400000000012</v>
      </c>
      <c r="AX45" s="68">
        <f t="shared" ref="AX45:BI45" si="149">$B$24</f>
        <v>772.97</v>
      </c>
      <c r="AY45" s="68">
        <f t="shared" si="149"/>
        <v>772.97</v>
      </c>
      <c r="AZ45" s="68">
        <f t="shared" si="149"/>
        <v>772.97</v>
      </c>
      <c r="BA45" s="68">
        <f t="shared" si="149"/>
        <v>772.97</v>
      </c>
      <c r="BB45" s="68">
        <f t="shared" si="149"/>
        <v>772.97</v>
      </c>
      <c r="BC45" s="68">
        <f t="shared" si="149"/>
        <v>772.97</v>
      </c>
      <c r="BD45" s="68">
        <f t="shared" si="149"/>
        <v>772.97</v>
      </c>
      <c r="BE45" s="68">
        <f t="shared" si="149"/>
        <v>772.97</v>
      </c>
      <c r="BF45" s="68">
        <f t="shared" si="149"/>
        <v>772.97</v>
      </c>
      <c r="BG45" s="68">
        <f t="shared" si="149"/>
        <v>772.97</v>
      </c>
      <c r="BH45" s="68">
        <f t="shared" si="149"/>
        <v>772.97</v>
      </c>
      <c r="BI45" s="68">
        <f t="shared" si="149"/>
        <v>772.97</v>
      </c>
      <c r="BJ45" s="68">
        <f t="shared" si="51"/>
        <v>18551.280000000002</v>
      </c>
      <c r="BK45" s="68">
        <f t="shared" ref="BK45:BV45" si="150">$B$24</f>
        <v>772.97</v>
      </c>
      <c r="BL45" s="68">
        <f t="shared" si="150"/>
        <v>772.97</v>
      </c>
      <c r="BM45" s="68">
        <f t="shared" si="150"/>
        <v>772.97</v>
      </c>
      <c r="BN45" s="68">
        <f t="shared" si="150"/>
        <v>772.97</v>
      </c>
      <c r="BO45" s="68">
        <f t="shared" si="150"/>
        <v>772.97</v>
      </c>
      <c r="BP45" s="68">
        <f t="shared" si="150"/>
        <v>772.97</v>
      </c>
      <c r="BQ45" s="68">
        <f t="shared" si="150"/>
        <v>772.97</v>
      </c>
      <c r="BR45" s="68">
        <f t="shared" si="150"/>
        <v>772.97</v>
      </c>
      <c r="BS45" s="68">
        <f t="shared" si="150"/>
        <v>772.97</v>
      </c>
      <c r="BT45" s="68">
        <f t="shared" si="150"/>
        <v>772.97</v>
      </c>
      <c r="BU45" s="68">
        <f t="shared" si="150"/>
        <v>772.97</v>
      </c>
      <c r="BV45" s="68">
        <f t="shared" si="150"/>
        <v>772.97</v>
      </c>
      <c r="BW45" s="69">
        <f t="shared" si="53"/>
        <v>27826.920000000006</v>
      </c>
    </row>
    <row r="46" spans="8:75" ht="15.75" hidden="1" outlineLevel="1" thickBot="1" x14ac:dyDescent="0.3">
      <c r="H46" s="291"/>
      <c r="I46" s="66" t="s">
        <v>96</v>
      </c>
      <c r="J46" s="66">
        <v>32</v>
      </c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1"/>
      <c r="AF46" s="201"/>
      <c r="AG46" s="201"/>
      <c r="AH46" s="201"/>
      <c r="AI46" s="201"/>
      <c r="AJ46" s="201"/>
      <c r="AK46" s="68">
        <f t="shared" ref="AK46:AV46" si="151">$B$25</f>
        <v>1589.92</v>
      </c>
      <c r="AL46" s="68">
        <f t="shared" si="151"/>
        <v>1589.92</v>
      </c>
      <c r="AM46" s="68">
        <f t="shared" si="151"/>
        <v>1589.92</v>
      </c>
      <c r="AN46" s="68">
        <f t="shared" si="151"/>
        <v>1589.92</v>
      </c>
      <c r="AO46" s="68">
        <f t="shared" si="151"/>
        <v>1589.92</v>
      </c>
      <c r="AP46" s="68">
        <f t="shared" si="151"/>
        <v>1589.92</v>
      </c>
      <c r="AQ46" s="68">
        <f t="shared" si="151"/>
        <v>1589.92</v>
      </c>
      <c r="AR46" s="68">
        <f t="shared" si="151"/>
        <v>1589.92</v>
      </c>
      <c r="AS46" s="68">
        <f t="shared" si="151"/>
        <v>1589.92</v>
      </c>
      <c r="AT46" s="68">
        <f t="shared" si="151"/>
        <v>1589.92</v>
      </c>
      <c r="AU46" s="68">
        <f t="shared" si="151"/>
        <v>1589.92</v>
      </c>
      <c r="AV46" s="68">
        <f t="shared" si="151"/>
        <v>1589.92</v>
      </c>
      <c r="AW46" s="68">
        <f t="shared" ref="AW46:AW68" si="152">SUM(AK46:AV46)</f>
        <v>19079.04</v>
      </c>
      <c r="AX46" s="68">
        <f t="shared" ref="AX46:BI47" si="153">$B$25</f>
        <v>1589.92</v>
      </c>
      <c r="AY46" s="68">
        <f t="shared" si="153"/>
        <v>1589.92</v>
      </c>
      <c r="AZ46" s="68">
        <f t="shared" si="153"/>
        <v>1589.92</v>
      </c>
      <c r="BA46" s="68">
        <f t="shared" si="153"/>
        <v>1589.92</v>
      </c>
      <c r="BB46" s="68">
        <f t="shared" si="153"/>
        <v>1589.92</v>
      </c>
      <c r="BC46" s="68">
        <f t="shared" si="153"/>
        <v>1589.92</v>
      </c>
      <c r="BD46" s="68">
        <f t="shared" si="153"/>
        <v>1589.92</v>
      </c>
      <c r="BE46" s="68">
        <f t="shared" si="153"/>
        <v>1589.92</v>
      </c>
      <c r="BF46" s="68">
        <f t="shared" si="153"/>
        <v>1589.92</v>
      </c>
      <c r="BG46" s="68">
        <f t="shared" si="153"/>
        <v>1589.92</v>
      </c>
      <c r="BH46" s="68">
        <f t="shared" si="153"/>
        <v>1589.92</v>
      </c>
      <c r="BI46" s="68">
        <f t="shared" si="153"/>
        <v>1589.92</v>
      </c>
      <c r="BJ46" s="68">
        <f t="shared" si="51"/>
        <v>38158.080000000002</v>
      </c>
      <c r="BK46" s="68">
        <f t="shared" ref="BK46:BV47" si="154">$B$25</f>
        <v>1589.92</v>
      </c>
      <c r="BL46" s="68">
        <f t="shared" si="154"/>
        <v>1589.92</v>
      </c>
      <c r="BM46" s="68">
        <f t="shared" si="154"/>
        <v>1589.92</v>
      </c>
      <c r="BN46" s="68">
        <f t="shared" si="154"/>
        <v>1589.92</v>
      </c>
      <c r="BO46" s="68">
        <f t="shared" si="154"/>
        <v>1589.92</v>
      </c>
      <c r="BP46" s="68">
        <f t="shared" si="154"/>
        <v>1589.92</v>
      </c>
      <c r="BQ46" s="68">
        <f t="shared" si="154"/>
        <v>1589.92</v>
      </c>
      <c r="BR46" s="68">
        <f t="shared" si="154"/>
        <v>1589.92</v>
      </c>
      <c r="BS46" s="68">
        <f t="shared" si="154"/>
        <v>1589.92</v>
      </c>
      <c r="BT46" s="68">
        <f t="shared" si="154"/>
        <v>1589.92</v>
      </c>
      <c r="BU46" s="68">
        <f t="shared" si="154"/>
        <v>1589.92</v>
      </c>
      <c r="BV46" s="68">
        <f t="shared" si="154"/>
        <v>1589.92</v>
      </c>
      <c r="BW46" s="69">
        <f t="shared" si="53"/>
        <v>57237.120000000003</v>
      </c>
    </row>
    <row r="47" spans="8:75" ht="15.75" hidden="1" outlineLevel="1" thickBot="1" x14ac:dyDescent="0.3">
      <c r="H47" s="291"/>
      <c r="I47" s="66" t="s">
        <v>96</v>
      </c>
      <c r="J47" s="66">
        <v>33</v>
      </c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198"/>
      <c r="AL47" s="68">
        <f t="shared" ref="AL47:AV47" si="155">$B$25</f>
        <v>1589.92</v>
      </c>
      <c r="AM47" s="68">
        <f t="shared" si="155"/>
        <v>1589.92</v>
      </c>
      <c r="AN47" s="68">
        <f t="shared" si="155"/>
        <v>1589.92</v>
      </c>
      <c r="AO47" s="68">
        <f t="shared" si="155"/>
        <v>1589.92</v>
      </c>
      <c r="AP47" s="68">
        <f t="shared" si="155"/>
        <v>1589.92</v>
      </c>
      <c r="AQ47" s="68">
        <f t="shared" si="155"/>
        <v>1589.92</v>
      </c>
      <c r="AR47" s="68">
        <f t="shared" si="155"/>
        <v>1589.92</v>
      </c>
      <c r="AS47" s="68">
        <f t="shared" si="155"/>
        <v>1589.92</v>
      </c>
      <c r="AT47" s="68">
        <f t="shared" si="155"/>
        <v>1589.92</v>
      </c>
      <c r="AU47" s="68">
        <f t="shared" si="155"/>
        <v>1589.92</v>
      </c>
      <c r="AV47" s="68">
        <f t="shared" si="155"/>
        <v>1589.92</v>
      </c>
      <c r="AW47" s="68">
        <f t="shared" si="152"/>
        <v>17489.120000000003</v>
      </c>
      <c r="AX47" s="68">
        <f t="shared" si="153"/>
        <v>1589.92</v>
      </c>
      <c r="AY47" s="68">
        <f t="shared" si="153"/>
        <v>1589.92</v>
      </c>
      <c r="AZ47" s="68">
        <f t="shared" si="153"/>
        <v>1589.92</v>
      </c>
      <c r="BA47" s="68">
        <f t="shared" si="153"/>
        <v>1589.92</v>
      </c>
      <c r="BB47" s="68">
        <f t="shared" si="153"/>
        <v>1589.92</v>
      </c>
      <c r="BC47" s="68">
        <f t="shared" si="153"/>
        <v>1589.92</v>
      </c>
      <c r="BD47" s="68">
        <f t="shared" si="153"/>
        <v>1589.92</v>
      </c>
      <c r="BE47" s="68">
        <f t="shared" si="153"/>
        <v>1589.92</v>
      </c>
      <c r="BF47" s="68">
        <f t="shared" si="153"/>
        <v>1589.92</v>
      </c>
      <c r="BG47" s="68">
        <f t="shared" si="153"/>
        <v>1589.92</v>
      </c>
      <c r="BH47" s="68">
        <f t="shared" si="153"/>
        <v>1589.92</v>
      </c>
      <c r="BI47" s="68">
        <f t="shared" si="153"/>
        <v>1589.92</v>
      </c>
      <c r="BJ47" s="68">
        <f t="shared" si="51"/>
        <v>36568.160000000003</v>
      </c>
      <c r="BK47" s="68">
        <f t="shared" si="154"/>
        <v>1589.92</v>
      </c>
      <c r="BL47" s="68">
        <f t="shared" si="154"/>
        <v>1589.92</v>
      </c>
      <c r="BM47" s="68">
        <f t="shared" si="154"/>
        <v>1589.92</v>
      </c>
      <c r="BN47" s="68">
        <f t="shared" si="154"/>
        <v>1589.92</v>
      </c>
      <c r="BO47" s="68">
        <f t="shared" si="154"/>
        <v>1589.92</v>
      </c>
      <c r="BP47" s="68">
        <f t="shared" si="154"/>
        <v>1589.92</v>
      </c>
      <c r="BQ47" s="68">
        <f t="shared" si="154"/>
        <v>1589.92</v>
      </c>
      <c r="BR47" s="68">
        <f t="shared" si="154"/>
        <v>1589.92</v>
      </c>
      <c r="BS47" s="68">
        <f t="shared" si="154"/>
        <v>1589.92</v>
      </c>
      <c r="BT47" s="68">
        <f t="shared" si="154"/>
        <v>1589.92</v>
      </c>
      <c r="BU47" s="68">
        <f t="shared" si="154"/>
        <v>1589.92</v>
      </c>
      <c r="BV47" s="68">
        <f t="shared" si="154"/>
        <v>1589.92</v>
      </c>
      <c r="BW47" s="69">
        <f t="shared" si="53"/>
        <v>55647.200000000004</v>
      </c>
    </row>
    <row r="48" spans="8:75" ht="15.75" hidden="1" outlineLevel="1" thickBot="1" x14ac:dyDescent="0.3">
      <c r="H48" s="291"/>
      <c r="I48" s="66" t="s">
        <v>80</v>
      </c>
      <c r="J48" s="66">
        <v>34</v>
      </c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198"/>
      <c r="AL48" s="68">
        <f t="shared" ref="AL48:AV48" si="156">$B$24</f>
        <v>772.97</v>
      </c>
      <c r="AM48" s="68">
        <f t="shared" si="156"/>
        <v>772.97</v>
      </c>
      <c r="AN48" s="68">
        <f t="shared" si="156"/>
        <v>772.97</v>
      </c>
      <c r="AO48" s="68">
        <f t="shared" si="156"/>
        <v>772.97</v>
      </c>
      <c r="AP48" s="68">
        <f t="shared" si="156"/>
        <v>772.97</v>
      </c>
      <c r="AQ48" s="68">
        <f t="shared" si="156"/>
        <v>772.97</v>
      </c>
      <c r="AR48" s="68">
        <f t="shared" si="156"/>
        <v>772.97</v>
      </c>
      <c r="AS48" s="68">
        <f t="shared" si="156"/>
        <v>772.97</v>
      </c>
      <c r="AT48" s="68">
        <f t="shared" si="156"/>
        <v>772.97</v>
      </c>
      <c r="AU48" s="68">
        <f t="shared" si="156"/>
        <v>772.97</v>
      </c>
      <c r="AV48" s="68">
        <f t="shared" si="156"/>
        <v>772.97</v>
      </c>
      <c r="AW48" s="68">
        <f t="shared" si="152"/>
        <v>8502.6700000000019</v>
      </c>
      <c r="AX48" s="68">
        <f t="shared" ref="AX48:BI48" si="157">$B$24</f>
        <v>772.97</v>
      </c>
      <c r="AY48" s="68">
        <f t="shared" si="157"/>
        <v>772.97</v>
      </c>
      <c r="AZ48" s="68">
        <f t="shared" si="157"/>
        <v>772.97</v>
      </c>
      <c r="BA48" s="68">
        <f t="shared" si="157"/>
        <v>772.97</v>
      </c>
      <c r="BB48" s="68">
        <f t="shared" si="157"/>
        <v>772.97</v>
      </c>
      <c r="BC48" s="68">
        <f t="shared" si="157"/>
        <v>772.97</v>
      </c>
      <c r="BD48" s="68">
        <f t="shared" si="157"/>
        <v>772.97</v>
      </c>
      <c r="BE48" s="68">
        <f t="shared" si="157"/>
        <v>772.97</v>
      </c>
      <c r="BF48" s="68">
        <f t="shared" si="157"/>
        <v>772.97</v>
      </c>
      <c r="BG48" s="68">
        <f t="shared" si="157"/>
        <v>772.97</v>
      </c>
      <c r="BH48" s="68">
        <f t="shared" si="157"/>
        <v>772.97</v>
      </c>
      <c r="BI48" s="68">
        <f t="shared" si="157"/>
        <v>772.97</v>
      </c>
      <c r="BJ48" s="68">
        <f t="shared" si="51"/>
        <v>17778.310000000005</v>
      </c>
      <c r="BK48" s="68">
        <f t="shared" ref="BK48:BV48" si="158">$B$24</f>
        <v>772.97</v>
      </c>
      <c r="BL48" s="68">
        <f t="shared" si="158"/>
        <v>772.97</v>
      </c>
      <c r="BM48" s="68">
        <f t="shared" si="158"/>
        <v>772.97</v>
      </c>
      <c r="BN48" s="68">
        <f t="shared" si="158"/>
        <v>772.97</v>
      </c>
      <c r="BO48" s="68">
        <f t="shared" si="158"/>
        <v>772.97</v>
      </c>
      <c r="BP48" s="68">
        <f t="shared" si="158"/>
        <v>772.97</v>
      </c>
      <c r="BQ48" s="68">
        <f t="shared" si="158"/>
        <v>772.97</v>
      </c>
      <c r="BR48" s="68">
        <f t="shared" si="158"/>
        <v>772.97</v>
      </c>
      <c r="BS48" s="68">
        <f t="shared" si="158"/>
        <v>772.97</v>
      </c>
      <c r="BT48" s="68">
        <f t="shared" si="158"/>
        <v>772.97</v>
      </c>
      <c r="BU48" s="68">
        <f t="shared" si="158"/>
        <v>772.97</v>
      </c>
      <c r="BV48" s="68">
        <f t="shared" si="158"/>
        <v>772.97</v>
      </c>
      <c r="BW48" s="69">
        <f t="shared" si="53"/>
        <v>27053.950000000004</v>
      </c>
    </row>
    <row r="49" spans="8:75" ht="15.75" hidden="1" outlineLevel="1" thickBot="1" x14ac:dyDescent="0.3">
      <c r="H49" s="291"/>
      <c r="I49" s="66" t="s">
        <v>81</v>
      </c>
      <c r="J49" s="66">
        <v>35</v>
      </c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198"/>
      <c r="AL49" s="198"/>
      <c r="AM49" s="68">
        <f t="shared" ref="AM49:AV49" si="159">$B$26</f>
        <v>2628.18</v>
      </c>
      <c r="AN49" s="68">
        <f t="shared" si="159"/>
        <v>2628.18</v>
      </c>
      <c r="AO49" s="68">
        <f t="shared" si="159"/>
        <v>2628.18</v>
      </c>
      <c r="AP49" s="68">
        <f t="shared" si="159"/>
        <v>2628.18</v>
      </c>
      <c r="AQ49" s="68">
        <f t="shared" si="159"/>
        <v>2628.18</v>
      </c>
      <c r="AR49" s="68">
        <f t="shared" si="159"/>
        <v>2628.18</v>
      </c>
      <c r="AS49" s="68">
        <f t="shared" si="159"/>
        <v>2628.18</v>
      </c>
      <c r="AT49" s="68">
        <f t="shared" si="159"/>
        <v>2628.18</v>
      </c>
      <c r="AU49" s="68">
        <f t="shared" si="159"/>
        <v>2628.18</v>
      </c>
      <c r="AV49" s="68">
        <f t="shared" si="159"/>
        <v>2628.18</v>
      </c>
      <c r="AW49" s="68">
        <f t="shared" si="152"/>
        <v>26281.8</v>
      </c>
      <c r="AX49" s="68">
        <f t="shared" ref="AX49:BI49" si="160">$B$26</f>
        <v>2628.18</v>
      </c>
      <c r="AY49" s="68">
        <f t="shared" si="160"/>
        <v>2628.18</v>
      </c>
      <c r="AZ49" s="68">
        <f t="shared" si="160"/>
        <v>2628.18</v>
      </c>
      <c r="BA49" s="68">
        <f t="shared" si="160"/>
        <v>2628.18</v>
      </c>
      <c r="BB49" s="68">
        <f t="shared" si="160"/>
        <v>2628.18</v>
      </c>
      <c r="BC49" s="68">
        <f t="shared" si="160"/>
        <v>2628.18</v>
      </c>
      <c r="BD49" s="68">
        <f t="shared" si="160"/>
        <v>2628.18</v>
      </c>
      <c r="BE49" s="68">
        <f t="shared" si="160"/>
        <v>2628.18</v>
      </c>
      <c r="BF49" s="68">
        <f t="shared" si="160"/>
        <v>2628.18</v>
      </c>
      <c r="BG49" s="68">
        <f t="shared" si="160"/>
        <v>2628.18</v>
      </c>
      <c r="BH49" s="68">
        <f t="shared" si="160"/>
        <v>2628.18</v>
      </c>
      <c r="BI49" s="68">
        <f t="shared" si="160"/>
        <v>2628.18</v>
      </c>
      <c r="BJ49" s="68">
        <f t="shared" si="51"/>
        <v>57819.96</v>
      </c>
      <c r="BK49" s="68">
        <f t="shared" ref="BK49:BV49" si="161">$B$26</f>
        <v>2628.18</v>
      </c>
      <c r="BL49" s="68">
        <f t="shared" si="161"/>
        <v>2628.18</v>
      </c>
      <c r="BM49" s="68">
        <f t="shared" si="161"/>
        <v>2628.18</v>
      </c>
      <c r="BN49" s="68">
        <f t="shared" si="161"/>
        <v>2628.18</v>
      </c>
      <c r="BO49" s="68">
        <f t="shared" si="161"/>
        <v>2628.18</v>
      </c>
      <c r="BP49" s="68">
        <f t="shared" si="161"/>
        <v>2628.18</v>
      </c>
      <c r="BQ49" s="68">
        <f t="shared" si="161"/>
        <v>2628.18</v>
      </c>
      <c r="BR49" s="68">
        <f t="shared" si="161"/>
        <v>2628.18</v>
      </c>
      <c r="BS49" s="68">
        <f t="shared" si="161"/>
        <v>2628.18</v>
      </c>
      <c r="BT49" s="68">
        <f t="shared" si="161"/>
        <v>2628.18</v>
      </c>
      <c r="BU49" s="68">
        <f t="shared" si="161"/>
        <v>2628.18</v>
      </c>
      <c r="BV49" s="68">
        <f t="shared" si="161"/>
        <v>2628.18</v>
      </c>
      <c r="BW49" s="69">
        <f t="shared" si="53"/>
        <v>89358.12</v>
      </c>
    </row>
    <row r="50" spans="8:75" ht="15.75" hidden="1" outlineLevel="1" thickBot="1" x14ac:dyDescent="0.3">
      <c r="H50" s="291"/>
      <c r="I50" s="66" t="s">
        <v>96</v>
      </c>
      <c r="J50" s="66">
        <v>36</v>
      </c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198"/>
      <c r="AL50" s="198"/>
      <c r="AM50" s="68">
        <f t="shared" ref="AM50:AV50" si="162">$B$25</f>
        <v>1589.92</v>
      </c>
      <c r="AN50" s="68">
        <f t="shared" si="162"/>
        <v>1589.92</v>
      </c>
      <c r="AO50" s="68">
        <f t="shared" si="162"/>
        <v>1589.92</v>
      </c>
      <c r="AP50" s="68">
        <f t="shared" si="162"/>
        <v>1589.92</v>
      </c>
      <c r="AQ50" s="68">
        <f t="shared" si="162"/>
        <v>1589.92</v>
      </c>
      <c r="AR50" s="68">
        <f t="shared" si="162"/>
        <v>1589.92</v>
      </c>
      <c r="AS50" s="68">
        <f t="shared" si="162"/>
        <v>1589.92</v>
      </c>
      <c r="AT50" s="68">
        <f t="shared" si="162"/>
        <v>1589.92</v>
      </c>
      <c r="AU50" s="68">
        <f t="shared" si="162"/>
        <v>1589.92</v>
      </c>
      <c r="AV50" s="68">
        <f t="shared" si="162"/>
        <v>1589.92</v>
      </c>
      <c r="AW50" s="68">
        <f t="shared" si="152"/>
        <v>15899.2</v>
      </c>
      <c r="AX50" s="68">
        <f t="shared" ref="AX50:BI50" si="163">$B$25</f>
        <v>1589.92</v>
      </c>
      <c r="AY50" s="68">
        <f t="shared" si="163"/>
        <v>1589.92</v>
      </c>
      <c r="AZ50" s="68">
        <f t="shared" si="163"/>
        <v>1589.92</v>
      </c>
      <c r="BA50" s="68">
        <f t="shared" si="163"/>
        <v>1589.92</v>
      </c>
      <c r="BB50" s="68">
        <f t="shared" si="163"/>
        <v>1589.92</v>
      </c>
      <c r="BC50" s="68">
        <f t="shared" si="163"/>
        <v>1589.92</v>
      </c>
      <c r="BD50" s="68">
        <f t="shared" si="163"/>
        <v>1589.92</v>
      </c>
      <c r="BE50" s="68">
        <f t="shared" si="163"/>
        <v>1589.92</v>
      </c>
      <c r="BF50" s="68">
        <f t="shared" si="163"/>
        <v>1589.92</v>
      </c>
      <c r="BG50" s="68">
        <f t="shared" si="163"/>
        <v>1589.92</v>
      </c>
      <c r="BH50" s="68">
        <f t="shared" si="163"/>
        <v>1589.92</v>
      </c>
      <c r="BI50" s="68">
        <f t="shared" si="163"/>
        <v>1589.92</v>
      </c>
      <c r="BJ50" s="68">
        <f t="shared" si="51"/>
        <v>34978.240000000005</v>
      </c>
      <c r="BK50" s="68">
        <f t="shared" ref="BK50:BV50" si="164">$B$25</f>
        <v>1589.92</v>
      </c>
      <c r="BL50" s="68">
        <f t="shared" si="164"/>
        <v>1589.92</v>
      </c>
      <c r="BM50" s="68">
        <f t="shared" si="164"/>
        <v>1589.92</v>
      </c>
      <c r="BN50" s="68">
        <f t="shared" si="164"/>
        <v>1589.92</v>
      </c>
      <c r="BO50" s="68">
        <f t="shared" si="164"/>
        <v>1589.92</v>
      </c>
      <c r="BP50" s="68">
        <f t="shared" si="164"/>
        <v>1589.92</v>
      </c>
      <c r="BQ50" s="68">
        <f t="shared" si="164"/>
        <v>1589.92</v>
      </c>
      <c r="BR50" s="68">
        <f t="shared" si="164"/>
        <v>1589.92</v>
      </c>
      <c r="BS50" s="68">
        <f t="shared" si="164"/>
        <v>1589.92</v>
      </c>
      <c r="BT50" s="68">
        <f t="shared" si="164"/>
        <v>1589.92</v>
      </c>
      <c r="BU50" s="68">
        <f t="shared" si="164"/>
        <v>1589.92</v>
      </c>
      <c r="BV50" s="68">
        <f t="shared" si="164"/>
        <v>1589.92</v>
      </c>
      <c r="BW50" s="69">
        <f t="shared" si="53"/>
        <v>54057.280000000006</v>
      </c>
    </row>
    <row r="51" spans="8:75" ht="15.75" hidden="1" outlineLevel="1" thickBot="1" x14ac:dyDescent="0.3">
      <c r="H51" s="291"/>
      <c r="I51" s="66" t="s">
        <v>81</v>
      </c>
      <c r="J51" s="66">
        <v>37</v>
      </c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198"/>
      <c r="AL51" s="198"/>
      <c r="AM51" s="198"/>
      <c r="AN51" s="68">
        <f t="shared" ref="AN51:AV51" si="165">$B$26</f>
        <v>2628.18</v>
      </c>
      <c r="AO51" s="68">
        <f t="shared" si="165"/>
        <v>2628.18</v>
      </c>
      <c r="AP51" s="68">
        <f t="shared" si="165"/>
        <v>2628.18</v>
      </c>
      <c r="AQ51" s="68">
        <f t="shared" si="165"/>
        <v>2628.18</v>
      </c>
      <c r="AR51" s="68">
        <f t="shared" si="165"/>
        <v>2628.18</v>
      </c>
      <c r="AS51" s="68">
        <f t="shared" si="165"/>
        <v>2628.18</v>
      </c>
      <c r="AT51" s="68">
        <f t="shared" si="165"/>
        <v>2628.18</v>
      </c>
      <c r="AU51" s="68">
        <f t="shared" si="165"/>
        <v>2628.18</v>
      </c>
      <c r="AV51" s="68">
        <f t="shared" si="165"/>
        <v>2628.18</v>
      </c>
      <c r="AW51" s="68">
        <f t="shared" si="152"/>
        <v>23653.62</v>
      </c>
      <c r="AX51" s="68">
        <f t="shared" ref="AX51:BI51" si="166">$B$26</f>
        <v>2628.18</v>
      </c>
      <c r="AY51" s="68">
        <f t="shared" si="166"/>
        <v>2628.18</v>
      </c>
      <c r="AZ51" s="68">
        <f t="shared" si="166"/>
        <v>2628.18</v>
      </c>
      <c r="BA51" s="68">
        <f t="shared" si="166"/>
        <v>2628.18</v>
      </c>
      <c r="BB51" s="68">
        <f t="shared" si="166"/>
        <v>2628.18</v>
      </c>
      <c r="BC51" s="68">
        <f t="shared" si="166"/>
        <v>2628.18</v>
      </c>
      <c r="BD51" s="68">
        <f t="shared" si="166"/>
        <v>2628.18</v>
      </c>
      <c r="BE51" s="68">
        <f t="shared" si="166"/>
        <v>2628.18</v>
      </c>
      <c r="BF51" s="68">
        <f t="shared" si="166"/>
        <v>2628.18</v>
      </c>
      <c r="BG51" s="68">
        <f t="shared" si="166"/>
        <v>2628.18</v>
      </c>
      <c r="BH51" s="68">
        <f t="shared" si="166"/>
        <v>2628.18</v>
      </c>
      <c r="BI51" s="68">
        <f t="shared" si="166"/>
        <v>2628.18</v>
      </c>
      <c r="BJ51" s="68">
        <f t="shared" si="51"/>
        <v>55191.78</v>
      </c>
      <c r="BK51" s="68">
        <f t="shared" ref="BK51:BV51" si="167">$B$26</f>
        <v>2628.18</v>
      </c>
      <c r="BL51" s="68">
        <f t="shared" si="167"/>
        <v>2628.18</v>
      </c>
      <c r="BM51" s="68">
        <f t="shared" si="167"/>
        <v>2628.18</v>
      </c>
      <c r="BN51" s="68">
        <f t="shared" si="167"/>
        <v>2628.18</v>
      </c>
      <c r="BO51" s="68">
        <f t="shared" si="167"/>
        <v>2628.18</v>
      </c>
      <c r="BP51" s="68">
        <f t="shared" si="167"/>
        <v>2628.18</v>
      </c>
      <c r="BQ51" s="68">
        <f t="shared" si="167"/>
        <v>2628.18</v>
      </c>
      <c r="BR51" s="68">
        <f t="shared" si="167"/>
        <v>2628.18</v>
      </c>
      <c r="BS51" s="68">
        <f t="shared" si="167"/>
        <v>2628.18</v>
      </c>
      <c r="BT51" s="68">
        <f t="shared" si="167"/>
        <v>2628.18</v>
      </c>
      <c r="BU51" s="68">
        <f t="shared" si="167"/>
        <v>2628.18</v>
      </c>
      <c r="BV51" s="68">
        <f t="shared" si="167"/>
        <v>2628.18</v>
      </c>
      <c r="BW51" s="69">
        <f t="shared" si="53"/>
        <v>86729.94</v>
      </c>
    </row>
    <row r="52" spans="8:75" ht="15.75" hidden="1" outlineLevel="1" thickBot="1" x14ac:dyDescent="0.3">
      <c r="H52" s="291"/>
      <c r="I52" s="66" t="s">
        <v>80</v>
      </c>
      <c r="J52" s="66">
        <v>38</v>
      </c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198"/>
      <c r="AL52" s="198"/>
      <c r="AM52" s="198"/>
      <c r="AN52" s="68">
        <f t="shared" ref="AN52:AV52" si="168">$B$24</f>
        <v>772.97</v>
      </c>
      <c r="AO52" s="68">
        <f t="shared" si="168"/>
        <v>772.97</v>
      </c>
      <c r="AP52" s="68">
        <f t="shared" si="168"/>
        <v>772.97</v>
      </c>
      <c r="AQ52" s="68">
        <f t="shared" si="168"/>
        <v>772.97</v>
      </c>
      <c r="AR52" s="68">
        <f t="shared" si="168"/>
        <v>772.97</v>
      </c>
      <c r="AS52" s="68">
        <f t="shared" si="168"/>
        <v>772.97</v>
      </c>
      <c r="AT52" s="68">
        <f t="shared" si="168"/>
        <v>772.97</v>
      </c>
      <c r="AU52" s="68">
        <f t="shared" si="168"/>
        <v>772.97</v>
      </c>
      <c r="AV52" s="68">
        <f t="shared" si="168"/>
        <v>772.97</v>
      </c>
      <c r="AW52" s="68">
        <f t="shared" si="152"/>
        <v>6956.7300000000014</v>
      </c>
      <c r="AX52" s="68">
        <f t="shared" ref="AX52:BI52" si="169">$B$24</f>
        <v>772.97</v>
      </c>
      <c r="AY52" s="68">
        <f t="shared" si="169"/>
        <v>772.97</v>
      </c>
      <c r="AZ52" s="68">
        <f t="shared" si="169"/>
        <v>772.97</v>
      </c>
      <c r="BA52" s="68">
        <f t="shared" si="169"/>
        <v>772.97</v>
      </c>
      <c r="BB52" s="68">
        <f t="shared" si="169"/>
        <v>772.97</v>
      </c>
      <c r="BC52" s="68">
        <f t="shared" si="169"/>
        <v>772.97</v>
      </c>
      <c r="BD52" s="68">
        <f t="shared" si="169"/>
        <v>772.97</v>
      </c>
      <c r="BE52" s="68">
        <f t="shared" si="169"/>
        <v>772.97</v>
      </c>
      <c r="BF52" s="68">
        <f t="shared" si="169"/>
        <v>772.97</v>
      </c>
      <c r="BG52" s="68">
        <f t="shared" si="169"/>
        <v>772.97</v>
      </c>
      <c r="BH52" s="68">
        <f t="shared" si="169"/>
        <v>772.97</v>
      </c>
      <c r="BI52" s="68">
        <f t="shared" si="169"/>
        <v>772.97</v>
      </c>
      <c r="BJ52" s="68">
        <f t="shared" si="51"/>
        <v>16232.370000000003</v>
      </c>
      <c r="BK52" s="68">
        <f t="shared" ref="BK52:BV52" si="170">$B$24</f>
        <v>772.97</v>
      </c>
      <c r="BL52" s="68">
        <f t="shared" si="170"/>
        <v>772.97</v>
      </c>
      <c r="BM52" s="68">
        <f t="shared" si="170"/>
        <v>772.97</v>
      </c>
      <c r="BN52" s="68">
        <f t="shared" si="170"/>
        <v>772.97</v>
      </c>
      <c r="BO52" s="68">
        <f t="shared" si="170"/>
        <v>772.97</v>
      </c>
      <c r="BP52" s="68">
        <f t="shared" si="170"/>
        <v>772.97</v>
      </c>
      <c r="BQ52" s="68">
        <f t="shared" si="170"/>
        <v>772.97</v>
      </c>
      <c r="BR52" s="68">
        <f t="shared" si="170"/>
        <v>772.97</v>
      </c>
      <c r="BS52" s="68">
        <f t="shared" si="170"/>
        <v>772.97</v>
      </c>
      <c r="BT52" s="68">
        <f t="shared" si="170"/>
        <v>772.97</v>
      </c>
      <c r="BU52" s="68">
        <f t="shared" si="170"/>
        <v>772.97</v>
      </c>
      <c r="BV52" s="68">
        <f t="shared" si="170"/>
        <v>772.97</v>
      </c>
      <c r="BW52" s="69">
        <f t="shared" si="53"/>
        <v>25508.010000000002</v>
      </c>
    </row>
    <row r="53" spans="8:75" ht="15.75" hidden="1" outlineLevel="1" thickBot="1" x14ac:dyDescent="0.3">
      <c r="H53" s="291"/>
      <c r="I53" s="66" t="s">
        <v>81</v>
      </c>
      <c r="J53" s="66">
        <v>39</v>
      </c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198"/>
      <c r="AL53" s="198"/>
      <c r="AM53" s="198"/>
      <c r="AN53" s="198"/>
      <c r="AO53" s="68">
        <f t="shared" ref="AO53:AV53" si="171">$B$26</f>
        <v>2628.18</v>
      </c>
      <c r="AP53" s="68">
        <f t="shared" si="171"/>
        <v>2628.18</v>
      </c>
      <c r="AQ53" s="68">
        <f t="shared" si="171"/>
        <v>2628.18</v>
      </c>
      <c r="AR53" s="68">
        <f t="shared" si="171"/>
        <v>2628.18</v>
      </c>
      <c r="AS53" s="68">
        <f t="shared" si="171"/>
        <v>2628.18</v>
      </c>
      <c r="AT53" s="68">
        <f t="shared" si="171"/>
        <v>2628.18</v>
      </c>
      <c r="AU53" s="68">
        <f t="shared" si="171"/>
        <v>2628.18</v>
      </c>
      <c r="AV53" s="68">
        <f t="shared" si="171"/>
        <v>2628.18</v>
      </c>
      <c r="AW53" s="68">
        <f t="shared" si="152"/>
        <v>21025.439999999999</v>
      </c>
      <c r="AX53" s="68">
        <f t="shared" ref="AX53:BI53" si="172">$B$26</f>
        <v>2628.18</v>
      </c>
      <c r="AY53" s="68">
        <f t="shared" si="172"/>
        <v>2628.18</v>
      </c>
      <c r="AZ53" s="68">
        <f t="shared" si="172"/>
        <v>2628.18</v>
      </c>
      <c r="BA53" s="68">
        <f t="shared" si="172"/>
        <v>2628.18</v>
      </c>
      <c r="BB53" s="68">
        <f t="shared" si="172"/>
        <v>2628.18</v>
      </c>
      <c r="BC53" s="68">
        <f t="shared" si="172"/>
        <v>2628.18</v>
      </c>
      <c r="BD53" s="68">
        <f t="shared" si="172"/>
        <v>2628.18</v>
      </c>
      <c r="BE53" s="68">
        <f t="shared" si="172"/>
        <v>2628.18</v>
      </c>
      <c r="BF53" s="68">
        <f t="shared" si="172"/>
        <v>2628.18</v>
      </c>
      <c r="BG53" s="68">
        <f t="shared" si="172"/>
        <v>2628.18</v>
      </c>
      <c r="BH53" s="68">
        <f t="shared" si="172"/>
        <v>2628.18</v>
      </c>
      <c r="BI53" s="68">
        <f t="shared" si="172"/>
        <v>2628.18</v>
      </c>
      <c r="BJ53" s="68">
        <f t="shared" si="51"/>
        <v>52563.6</v>
      </c>
      <c r="BK53" s="68">
        <f t="shared" ref="BK53:BV53" si="173">$B$26</f>
        <v>2628.18</v>
      </c>
      <c r="BL53" s="68">
        <f t="shared" si="173"/>
        <v>2628.18</v>
      </c>
      <c r="BM53" s="68">
        <f t="shared" si="173"/>
        <v>2628.18</v>
      </c>
      <c r="BN53" s="68">
        <f t="shared" si="173"/>
        <v>2628.18</v>
      </c>
      <c r="BO53" s="68">
        <f t="shared" si="173"/>
        <v>2628.18</v>
      </c>
      <c r="BP53" s="68">
        <f t="shared" si="173"/>
        <v>2628.18</v>
      </c>
      <c r="BQ53" s="68">
        <f t="shared" si="173"/>
        <v>2628.18</v>
      </c>
      <c r="BR53" s="68">
        <f t="shared" si="173"/>
        <v>2628.18</v>
      </c>
      <c r="BS53" s="68">
        <f t="shared" si="173"/>
        <v>2628.18</v>
      </c>
      <c r="BT53" s="68">
        <f t="shared" si="173"/>
        <v>2628.18</v>
      </c>
      <c r="BU53" s="68">
        <f t="shared" si="173"/>
        <v>2628.18</v>
      </c>
      <c r="BV53" s="68">
        <f t="shared" si="173"/>
        <v>2628.18</v>
      </c>
      <c r="BW53" s="69">
        <f t="shared" si="53"/>
        <v>84101.759999999995</v>
      </c>
    </row>
    <row r="54" spans="8:75" ht="15.75" hidden="1" outlineLevel="1" thickBot="1" x14ac:dyDescent="0.3">
      <c r="H54" s="291"/>
      <c r="I54" s="66" t="s">
        <v>96</v>
      </c>
      <c r="J54" s="66">
        <v>40</v>
      </c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198"/>
      <c r="AL54" s="198"/>
      <c r="AM54" s="198"/>
      <c r="AN54" s="198"/>
      <c r="AO54" s="68">
        <f t="shared" ref="AO54:AV54" si="174">$B$25</f>
        <v>1589.92</v>
      </c>
      <c r="AP54" s="68">
        <f t="shared" si="174"/>
        <v>1589.92</v>
      </c>
      <c r="AQ54" s="68">
        <f t="shared" si="174"/>
        <v>1589.92</v>
      </c>
      <c r="AR54" s="68">
        <f t="shared" si="174"/>
        <v>1589.92</v>
      </c>
      <c r="AS54" s="68">
        <f t="shared" si="174"/>
        <v>1589.92</v>
      </c>
      <c r="AT54" s="68">
        <f t="shared" si="174"/>
        <v>1589.92</v>
      </c>
      <c r="AU54" s="68">
        <f t="shared" si="174"/>
        <v>1589.92</v>
      </c>
      <c r="AV54" s="68">
        <f t="shared" si="174"/>
        <v>1589.92</v>
      </c>
      <c r="AW54" s="68">
        <f t="shared" si="152"/>
        <v>12719.36</v>
      </c>
      <c r="AX54" s="68">
        <f t="shared" ref="AX54:BI56" si="175">$B$25</f>
        <v>1589.92</v>
      </c>
      <c r="AY54" s="68">
        <f t="shared" si="175"/>
        <v>1589.92</v>
      </c>
      <c r="AZ54" s="68">
        <f t="shared" si="175"/>
        <v>1589.92</v>
      </c>
      <c r="BA54" s="68">
        <f t="shared" si="175"/>
        <v>1589.92</v>
      </c>
      <c r="BB54" s="68">
        <f t="shared" si="175"/>
        <v>1589.92</v>
      </c>
      <c r="BC54" s="68">
        <f t="shared" si="175"/>
        <v>1589.92</v>
      </c>
      <c r="BD54" s="68">
        <f t="shared" si="175"/>
        <v>1589.92</v>
      </c>
      <c r="BE54" s="68">
        <f t="shared" si="175"/>
        <v>1589.92</v>
      </c>
      <c r="BF54" s="68">
        <f t="shared" si="175"/>
        <v>1589.92</v>
      </c>
      <c r="BG54" s="68">
        <f t="shared" si="175"/>
        <v>1589.92</v>
      </c>
      <c r="BH54" s="68">
        <f t="shared" si="175"/>
        <v>1589.92</v>
      </c>
      <c r="BI54" s="68">
        <f t="shared" si="175"/>
        <v>1589.92</v>
      </c>
      <c r="BJ54" s="68">
        <f t="shared" si="51"/>
        <v>31798.400000000001</v>
      </c>
      <c r="BK54" s="68">
        <f t="shared" ref="BK54:BV56" si="176">$B$25</f>
        <v>1589.92</v>
      </c>
      <c r="BL54" s="68">
        <f t="shared" si="176"/>
        <v>1589.92</v>
      </c>
      <c r="BM54" s="68">
        <f t="shared" si="176"/>
        <v>1589.92</v>
      </c>
      <c r="BN54" s="68">
        <f t="shared" si="176"/>
        <v>1589.92</v>
      </c>
      <c r="BO54" s="68">
        <f t="shared" si="176"/>
        <v>1589.92</v>
      </c>
      <c r="BP54" s="68">
        <f t="shared" si="176"/>
        <v>1589.92</v>
      </c>
      <c r="BQ54" s="68">
        <f t="shared" si="176"/>
        <v>1589.92</v>
      </c>
      <c r="BR54" s="68">
        <f t="shared" si="176"/>
        <v>1589.92</v>
      </c>
      <c r="BS54" s="68">
        <f t="shared" si="176"/>
        <v>1589.92</v>
      </c>
      <c r="BT54" s="68">
        <f t="shared" si="176"/>
        <v>1589.92</v>
      </c>
      <c r="BU54" s="68">
        <f t="shared" si="176"/>
        <v>1589.92</v>
      </c>
      <c r="BV54" s="68">
        <f t="shared" si="176"/>
        <v>1589.92</v>
      </c>
      <c r="BW54" s="69">
        <f t="shared" si="53"/>
        <v>50877.440000000002</v>
      </c>
    </row>
    <row r="55" spans="8:75" ht="15.75" hidden="1" outlineLevel="1" thickBot="1" x14ac:dyDescent="0.3">
      <c r="H55" s="291"/>
      <c r="I55" s="66" t="s">
        <v>96</v>
      </c>
      <c r="J55" s="66">
        <v>41</v>
      </c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198"/>
      <c r="AL55" s="198"/>
      <c r="AM55" s="198"/>
      <c r="AN55" s="198"/>
      <c r="AO55" s="198"/>
      <c r="AP55" s="68">
        <f t="shared" ref="AP55:AV56" si="177">$B$25</f>
        <v>1589.92</v>
      </c>
      <c r="AQ55" s="68">
        <f t="shared" si="177"/>
        <v>1589.92</v>
      </c>
      <c r="AR55" s="68">
        <f t="shared" si="177"/>
        <v>1589.92</v>
      </c>
      <c r="AS55" s="68">
        <f t="shared" si="177"/>
        <v>1589.92</v>
      </c>
      <c r="AT55" s="68">
        <f t="shared" si="177"/>
        <v>1589.92</v>
      </c>
      <c r="AU55" s="68">
        <f t="shared" si="177"/>
        <v>1589.92</v>
      </c>
      <c r="AV55" s="68">
        <f t="shared" si="177"/>
        <v>1589.92</v>
      </c>
      <c r="AW55" s="68">
        <f t="shared" si="152"/>
        <v>11129.44</v>
      </c>
      <c r="AX55" s="68">
        <f t="shared" si="175"/>
        <v>1589.92</v>
      </c>
      <c r="AY55" s="68">
        <f t="shared" si="175"/>
        <v>1589.92</v>
      </c>
      <c r="AZ55" s="68">
        <f t="shared" si="175"/>
        <v>1589.92</v>
      </c>
      <c r="BA55" s="68">
        <f t="shared" si="175"/>
        <v>1589.92</v>
      </c>
      <c r="BB55" s="68">
        <f t="shared" si="175"/>
        <v>1589.92</v>
      </c>
      <c r="BC55" s="68">
        <f t="shared" si="175"/>
        <v>1589.92</v>
      </c>
      <c r="BD55" s="68">
        <f t="shared" si="175"/>
        <v>1589.92</v>
      </c>
      <c r="BE55" s="68">
        <f t="shared" si="175"/>
        <v>1589.92</v>
      </c>
      <c r="BF55" s="68">
        <f t="shared" si="175"/>
        <v>1589.92</v>
      </c>
      <c r="BG55" s="68">
        <f t="shared" si="175"/>
        <v>1589.92</v>
      </c>
      <c r="BH55" s="68">
        <f t="shared" si="175"/>
        <v>1589.92</v>
      </c>
      <c r="BI55" s="68">
        <f t="shared" si="175"/>
        <v>1589.92</v>
      </c>
      <c r="BJ55" s="68">
        <f t="shared" si="51"/>
        <v>30208.480000000003</v>
      </c>
      <c r="BK55" s="68">
        <f t="shared" si="176"/>
        <v>1589.92</v>
      </c>
      <c r="BL55" s="68">
        <f t="shared" si="176"/>
        <v>1589.92</v>
      </c>
      <c r="BM55" s="68">
        <f t="shared" si="176"/>
        <v>1589.92</v>
      </c>
      <c r="BN55" s="68">
        <f t="shared" si="176"/>
        <v>1589.92</v>
      </c>
      <c r="BO55" s="68">
        <f t="shared" si="176"/>
        <v>1589.92</v>
      </c>
      <c r="BP55" s="68">
        <f t="shared" si="176"/>
        <v>1589.92</v>
      </c>
      <c r="BQ55" s="68">
        <f t="shared" si="176"/>
        <v>1589.92</v>
      </c>
      <c r="BR55" s="68">
        <f t="shared" si="176"/>
        <v>1589.92</v>
      </c>
      <c r="BS55" s="68">
        <f t="shared" si="176"/>
        <v>1589.92</v>
      </c>
      <c r="BT55" s="68">
        <f t="shared" si="176"/>
        <v>1589.92</v>
      </c>
      <c r="BU55" s="68">
        <f t="shared" si="176"/>
        <v>1589.92</v>
      </c>
      <c r="BV55" s="68">
        <f t="shared" si="176"/>
        <v>1589.92</v>
      </c>
      <c r="BW55" s="69">
        <f t="shared" si="53"/>
        <v>49287.520000000004</v>
      </c>
    </row>
    <row r="56" spans="8:75" ht="15.75" hidden="1" outlineLevel="1" thickBot="1" x14ac:dyDescent="0.3">
      <c r="H56" s="291"/>
      <c r="I56" s="66" t="s">
        <v>96</v>
      </c>
      <c r="J56" s="66">
        <v>42</v>
      </c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198"/>
      <c r="AL56" s="198"/>
      <c r="AM56" s="198"/>
      <c r="AN56" s="198"/>
      <c r="AO56" s="198"/>
      <c r="AP56" s="68">
        <f t="shared" si="177"/>
        <v>1589.92</v>
      </c>
      <c r="AQ56" s="68">
        <f t="shared" si="177"/>
        <v>1589.92</v>
      </c>
      <c r="AR56" s="68">
        <f t="shared" si="177"/>
        <v>1589.92</v>
      </c>
      <c r="AS56" s="68">
        <f t="shared" si="177"/>
        <v>1589.92</v>
      </c>
      <c r="AT56" s="68">
        <f t="shared" si="177"/>
        <v>1589.92</v>
      </c>
      <c r="AU56" s="68">
        <f t="shared" si="177"/>
        <v>1589.92</v>
      </c>
      <c r="AV56" s="68">
        <f t="shared" si="177"/>
        <v>1589.92</v>
      </c>
      <c r="AW56" s="68">
        <f t="shared" si="152"/>
        <v>11129.44</v>
      </c>
      <c r="AX56" s="68">
        <f t="shared" si="175"/>
        <v>1589.92</v>
      </c>
      <c r="AY56" s="68">
        <f t="shared" si="175"/>
        <v>1589.92</v>
      </c>
      <c r="AZ56" s="68">
        <f t="shared" si="175"/>
        <v>1589.92</v>
      </c>
      <c r="BA56" s="68">
        <f t="shared" si="175"/>
        <v>1589.92</v>
      </c>
      <c r="BB56" s="68">
        <f t="shared" si="175"/>
        <v>1589.92</v>
      </c>
      <c r="BC56" s="68">
        <f t="shared" si="175"/>
        <v>1589.92</v>
      </c>
      <c r="BD56" s="68">
        <f t="shared" si="175"/>
        <v>1589.92</v>
      </c>
      <c r="BE56" s="68">
        <f t="shared" si="175"/>
        <v>1589.92</v>
      </c>
      <c r="BF56" s="68">
        <f t="shared" si="175"/>
        <v>1589.92</v>
      </c>
      <c r="BG56" s="68">
        <f t="shared" si="175"/>
        <v>1589.92</v>
      </c>
      <c r="BH56" s="68">
        <f t="shared" si="175"/>
        <v>1589.92</v>
      </c>
      <c r="BI56" s="68">
        <f t="shared" si="175"/>
        <v>1589.92</v>
      </c>
      <c r="BJ56" s="68">
        <f t="shared" si="51"/>
        <v>30208.480000000003</v>
      </c>
      <c r="BK56" s="68">
        <f t="shared" si="176"/>
        <v>1589.92</v>
      </c>
      <c r="BL56" s="68">
        <f t="shared" si="176"/>
        <v>1589.92</v>
      </c>
      <c r="BM56" s="68">
        <f t="shared" si="176"/>
        <v>1589.92</v>
      </c>
      <c r="BN56" s="68">
        <f t="shared" si="176"/>
        <v>1589.92</v>
      </c>
      <c r="BO56" s="68">
        <f t="shared" si="176"/>
        <v>1589.92</v>
      </c>
      <c r="BP56" s="68">
        <f t="shared" si="176"/>
        <v>1589.92</v>
      </c>
      <c r="BQ56" s="68">
        <f t="shared" si="176"/>
        <v>1589.92</v>
      </c>
      <c r="BR56" s="68">
        <f t="shared" si="176"/>
        <v>1589.92</v>
      </c>
      <c r="BS56" s="68">
        <f t="shared" si="176"/>
        <v>1589.92</v>
      </c>
      <c r="BT56" s="68">
        <f t="shared" si="176"/>
        <v>1589.92</v>
      </c>
      <c r="BU56" s="68">
        <f t="shared" si="176"/>
        <v>1589.92</v>
      </c>
      <c r="BV56" s="68">
        <f t="shared" si="176"/>
        <v>1589.92</v>
      </c>
      <c r="BW56" s="69">
        <f t="shared" si="53"/>
        <v>49287.520000000004</v>
      </c>
    </row>
    <row r="57" spans="8:75" ht="15.75" hidden="1" outlineLevel="1" thickBot="1" x14ac:dyDescent="0.3">
      <c r="H57" s="291"/>
      <c r="I57" s="66" t="s">
        <v>80</v>
      </c>
      <c r="J57" s="66">
        <v>43</v>
      </c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198"/>
      <c r="AL57" s="198"/>
      <c r="AM57" s="198"/>
      <c r="AN57" s="198"/>
      <c r="AO57" s="198"/>
      <c r="AP57" s="198"/>
      <c r="AQ57" s="68">
        <f t="shared" ref="AQ57:AV57" si="178">$B$24</f>
        <v>772.97</v>
      </c>
      <c r="AR57" s="68">
        <f t="shared" si="178"/>
        <v>772.97</v>
      </c>
      <c r="AS57" s="68">
        <f t="shared" si="178"/>
        <v>772.97</v>
      </c>
      <c r="AT57" s="68">
        <f t="shared" si="178"/>
        <v>772.97</v>
      </c>
      <c r="AU57" s="68">
        <f t="shared" si="178"/>
        <v>772.97</v>
      </c>
      <c r="AV57" s="68">
        <f t="shared" si="178"/>
        <v>772.97</v>
      </c>
      <c r="AW57" s="68">
        <f t="shared" si="152"/>
        <v>4637.8200000000006</v>
      </c>
      <c r="AX57" s="68">
        <f t="shared" ref="AX57:BI57" si="179">$B$24</f>
        <v>772.97</v>
      </c>
      <c r="AY57" s="68">
        <f t="shared" si="179"/>
        <v>772.97</v>
      </c>
      <c r="AZ57" s="68">
        <f t="shared" si="179"/>
        <v>772.97</v>
      </c>
      <c r="BA57" s="68">
        <f t="shared" si="179"/>
        <v>772.97</v>
      </c>
      <c r="BB57" s="68">
        <f t="shared" si="179"/>
        <v>772.97</v>
      </c>
      <c r="BC57" s="68">
        <f t="shared" si="179"/>
        <v>772.97</v>
      </c>
      <c r="BD57" s="68">
        <f t="shared" si="179"/>
        <v>772.97</v>
      </c>
      <c r="BE57" s="68">
        <f t="shared" si="179"/>
        <v>772.97</v>
      </c>
      <c r="BF57" s="68">
        <f t="shared" si="179"/>
        <v>772.97</v>
      </c>
      <c r="BG57" s="68">
        <f t="shared" si="179"/>
        <v>772.97</v>
      </c>
      <c r="BH57" s="68">
        <f t="shared" si="179"/>
        <v>772.97</v>
      </c>
      <c r="BI57" s="68">
        <f t="shared" si="179"/>
        <v>772.97</v>
      </c>
      <c r="BJ57" s="68">
        <f t="shared" si="51"/>
        <v>13913.460000000003</v>
      </c>
      <c r="BK57" s="68">
        <f t="shared" ref="BK57:BV57" si="180">$B$24</f>
        <v>772.97</v>
      </c>
      <c r="BL57" s="68">
        <f t="shared" si="180"/>
        <v>772.97</v>
      </c>
      <c r="BM57" s="68">
        <f t="shared" si="180"/>
        <v>772.97</v>
      </c>
      <c r="BN57" s="68">
        <f t="shared" si="180"/>
        <v>772.97</v>
      </c>
      <c r="BO57" s="68">
        <f t="shared" si="180"/>
        <v>772.97</v>
      </c>
      <c r="BP57" s="68">
        <f t="shared" si="180"/>
        <v>772.97</v>
      </c>
      <c r="BQ57" s="68">
        <f t="shared" si="180"/>
        <v>772.97</v>
      </c>
      <c r="BR57" s="68">
        <f t="shared" si="180"/>
        <v>772.97</v>
      </c>
      <c r="BS57" s="68">
        <f t="shared" si="180"/>
        <v>772.97</v>
      </c>
      <c r="BT57" s="68">
        <f t="shared" si="180"/>
        <v>772.97</v>
      </c>
      <c r="BU57" s="68">
        <f t="shared" si="180"/>
        <v>772.97</v>
      </c>
      <c r="BV57" s="68">
        <f t="shared" si="180"/>
        <v>772.97</v>
      </c>
      <c r="BW57" s="69">
        <f t="shared" si="53"/>
        <v>23189.100000000006</v>
      </c>
    </row>
    <row r="58" spans="8:75" ht="15.75" hidden="1" outlineLevel="1" thickBot="1" x14ac:dyDescent="0.3">
      <c r="H58" s="291"/>
      <c r="I58" s="66" t="s">
        <v>81</v>
      </c>
      <c r="J58" s="66">
        <v>44</v>
      </c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198"/>
      <c r="AL58" s="198"/>
      <c r="AM58" s="198"/>
      <c r="AN58" s="198"/>
      <c r="AO58" s="198"/>
      <c r="AP58" s="198"/>
      <c r="AQ58" s="68">
        <f t="shared" ref="AQ58:AV58" si="181">$B$26</f>
        <v>2628.18</v>
      </c>
      <c r="AR58" s="68">
        <f t="shared" si="181"/>
        <v>2628.18</v>
      </c>
      <c r="AS58" s="68">
        <f t="shared" si="181"/>
        <v>2628.18</v>
      </c>
      <c r="AT58" s="68">
        <f t="shared" si="181"/>
        <v>2628.18</v>
      </c>
      <c r="AU58" s="68">
        <f t="shared" si="181"/>
        <v>2628.18</v>
      </c>
      <c r="AV58" s="68">
        <f t="shared" si="181"/>
        <v>2628.18</v>
      </c>
      <c r="AW58" s="68">
        <f t="shared" si="152"/>
        <v>15769.08</v>
      </c>
      <c r="AX58" s="68">
        <f t="shared" ref="AX58:BI58" si="182">$B$26</f>
        <v>2628.18</v>
      </c>
      <c r="AY58" s="68">
        <f t="shared" si="182"/>
        <v>2628.18</v>
      </c>
      <c r="AZ58" s="68">
        <f t="shared" si="182"/>
        <v>2628.18</v>
      </c>
      <c r="BA58" s="68">
        <f t="shared" si="182"/>
        <v>2628.18</v>
      </c>
      <c r="BB58" s="68">
        <f t="shared" si="182"/>
        <v>2628.18</v>
      </c>
      <c r="BC58" s="68">
        <f t="shared" si="182"/>
        <v>2628.18</v>
      </c>
      <c r="BD58" s="68">
        <f t="shared" si="182"/>
        <v>2628.18</v>
      </c>
      <c r="BE58" s="68">
        <f t="shared" si="182"/>
        <v>2628.18</v>
      </c>
      <c r="BF58" s="68">
        <f t="shared" si="182"/>
        <v>2628.18</v>
      </c>
      <c r="BG58" s="68">
        <f t="shared" si="182"/>
        <v>2628.18</v>
      </c>
      <c r="BH58" s="68">
        <f t="shared" si="182"/>
        <v>2628.18</v>
      </c>
      <c r="BI58" s="68">
        <f t="shared" si="182"/>
        <v>2628.18</v>
      </c>
      <c r="BJ58" s="68">
        <f t="shared" si="51"/>
        <v>47307.24</v>
      </c>
      <c r="BK58" s="68">
        <f t="shared" ref="BK58:BV58" si="183">$B$26</f>
        <v>2628.18</v>
      </c>
      <c r="BL58" s="68">
        <f t="shared" si="183"/>
        <v>2628.18</v>
      </c>
      <c r="BM58" s="68">
        <f t="shared" si="183"/>
        <v>2628.18</v>
      </c>
      <c r="BN58" s="68">
        <f t="shared" si="183"/>
        <v>2628.18</v>
      </c>
      <c r="BO58" s="68">
        <f t="shared" si="183"/>
        <v>2628.18</v>
      </c>
      <c r="BP58" s="68">
        <f t="shared" si="183"/>
        <v>2628.18</v>
      </c>
      <c r="BQ58" s="68">
        <f t="shared" si="183"/>
        <v>2628.18</v>
      </c>
      <c r="BR58" s="68">
        <f t="shared" si="183"/>
        <v>2628.18</v>
      </c>
      <c r="BS58" s="68">
        <f t="shared" si="183"/>
        <v>2628.18</v>
      </c>
      <c r="BT58" s="68">
        <f t="shared" si="183"/>
        <v>2628.18</v>
      </c>
      <c r="BU58" s="68">
        <f t="shared" si="183"/>
        <v>2628.18</v>
      </c>
      <c r="BV58" s="68">
        <f t="shared" si="183"/>
        <v>2628.18</v>
      </c>
      <c r="BW58" s="69">
        <f t="shared" si="53"/>
        <v>78845.399999999994</v>
      </c>
    </row>
    <row r="59" spans="8:75" ht="15.75" hidden="1" outlineLevel="1" thickBot="1" x14ac:dyDescent="0.3">
      <c r="H59" s="291"/>
      <c r="I59" s="66" t="s">
        <v>96</v>
      </c>
      <c r="J59" s="66">
        <v>45</v>
      </c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198"/>
      <c r="AL59" s="198"/>
      <c r="AM59" s="198"/>
      <c r="AN59" s="198"/>
      <c r="AO59" s="198"/>
      <c r="AP59" s="198"/>
      <c r="AQ59" s="198"/>
      <c r="AR59" s="68">
        <f t="shared" ref="AR59:AV60" si="184">$B$25</f>
        <v>1589.92</v>
      </c>
      <c r="AS59" s="68">
        <f t="shared" si="184"/>
        <v>1589.92</v>
      </c>
      <c r="AT59" s="68">
        <f t="shared" si="184"/>
        <v>1589.92</v>
      </c>
      <c r="AU59" s="68">
        <f t="shared" si="184"/>
        <v>1589.92</v>
      </c>
      <c r="AV59" s="68">
        <f t="shared" si="184"/>
        <v>1589.92</v>
      </c>
      <c r="AW59" s="68">
        <f t="shared" si="152"/>
        <v>7949.6</v>
      </c>
      <c r="AX59" s="68">
        <f t="shared" ref="AX59:BI60" si="185">$B$25</f>
        <v>1589.92</v>
      </c>
      <c r="AY59" s="68">
        <f t="shared" si="185"/>
        <v>1589.92</v>
      </c>
      <c r="AZ59" s="68">
        <f t="shared" si="185"/>
        <v>1589.92</v>
      </c>
      <c r="BA59" s="68">
        <f t="shared" si="185"/>
        <v>1589.92</v>
      </c>
      <c r="BB59" s="68">
        <f t="shared" si="185"/>
        <v>1589.92</v>
      </c>
      <c r="BC59" s="68">
        <f t="shared" si="185"/>
        <v>1589.92</v>
      </c>
      <c r="BD59" s="68">
        <f t="shared" si="185"/>
        <v>1589.92</v>
      </c>
      <c r="BE59" s="68">
        <f t="shared" si="185"/>
        <v>1589.92</v>
      </c>
      <c r="BF59" s="68">
        <f t="shared" si="185"/>
        <v>1589.92</v>
      </c>
      <c r="BG59" s="68">
        <f t="shared" si="185"/>
        <v>1589.92</v>
      </c>
      <c r="BH59" s="68">
        <f t="shared" si="185"/>
        <v>1589.92</v>
      </c>
      <c r="BI59" s="68">
        <f t="shared" si="185"/>
        <v>1589.92</v>
      </c>
      <c r="BJ59" s="68">
        <f t="shared" si="51"/>
        <v>27028.639999999999</v>
      </c>
      <c r="BK59" s="68">
        <f t="shared" ref="BK59:BV60" si="186">$B$25</f>
        <v>1589.92</v>
      </c>
      <c r="BL59" s="68">
        <f t="shared" si="186"/>
        <v>1589.92</v>
      </c>
      <c r="BM59" s="68">
        <f t="shared" si="186"/>
        <v>1589.92</v>
      </c>
      <c r="BN59" s="68">
        <f t="shared" si="186"/>
        <v>1589.92</v>
      </c>
      <c r="BO59" s="68">
        <f t="shared" si="186"/>
        <v>1589.92</v>
      </c>
      <c r="BP59" s="68">
        <f t="shared" si="186"/>
        <v>1589.92</v>
      </c>
      <c r="BQ59" s="68">
        <f t="shared" si="186"/>
        <v>1589.92</v>
      </c>
      <c r="BR59" s="68">
        <f t="shared" si="186"/>
        <v>1589.92</v>
      </c>
      <c r="BS59" s="68">
        <f t="shared" si="186"/>
        <v>1589.92</v>
      </c>
      <c r="BT59" s="68">
        <f t="shared" si="186"/>
        <v>1589.92</v>
      </c>
      <c r="BU59" s="68">
        <f t="shared" si="186"/>
        <v>1589.92</v>
      </c>
      <c r="BV59" s="68">
        <f t="shared" si="186"/>
        <v>1589.92</v>
      </c>
      <c r="BW59" s="69">
        <f t="shared" si="53"/>
        <v>46107.68</v>
      </c>
    </row>
    <row r="60" spans="8:75" ht="15.75" hidden="1" outlineLevel="1" thickBot="1" x14ac:dyDescent="0.3">
      <c r="H60" s="291"/>
      <c r="I60" s="66" t="s">
        <v>96</v>
      </c>
      <c r="J60" s="66">
        <v>46</v>
      </c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198"/>
      <c r="AL60" s="198"/>
      <c r="AM60" s="198"/>
      <c r="AN60" s="198"/>
      <c r="AO60" s="198"/>
      <c r="AP60" s="198"/>
      <c r="AQ60" s="198"/>
      <c r="AR60" s="68">
        <f t="shared" si="184"/>
        <v>1589.92</v>
      </c>
      <c r="AS60" s="68">
        <f t="shared" si="184"/>
        <v>1589.92</v>
      </c>
      <c r="AT60" s="68">
        <f t="shared" si="184"/>
        <v>1589.92</v>
      </c>
      <c r="AU60" s="68">
        <f t="shared" si="184"/>
        <v>1589.92</v>
      </c>
      <c r="AV60" s="68">
        <f t="shared" si="184"/>
        <v>1589.92</v>
      </c>
      <c r="AW60" s="68">
        <f t="shared" si="152"/>
        <v>7949.6</v>
      </c>
      <c r="AX60" s="68">
        <f t="shared" si="185"/>
        <v>1589.92</v>
      </c>
      <c r="AY60" s="68">
        <f t="shared" si="185"/>
        <v>1589.92</v>
      </c>
      <c r="AZ60" s="68">
        <f t="shared" si="185"/>
        <v>1589.92</v>
      </c>
      <c r="BA60" s="68">
        <f t="shared" si="185"/>
        <v>1589.92</v>
      </c>
      <c r="BB60" s="68">
        <f t="shared" si="185"/>
        <v>1589.92</v>
      </c>
      <c r="BC60" s="68">
        <f t="shared" si="185"/>
        <v>1589.92</v>
      </c>
      <c r="BD60" s="68">
        <f t="shared" si="185"/>
        <v>1589.92</v>
      </c>
      <c r="BE60" s="68">
        <f t="shared" si="185"/>
        <v>1589.92</v>
      </c>
      <c r="BF60" s="68">
        <f t="shared" si="185"/>
        <v>1589.92</v>
      </c>
      <c r="BG60" s="68">
        <f t="shared" si="185"/>
        <v>1589.92</v>
      </c>
      <c r="BH60" s="68">
        <f t="shared" si="185"/>
        <v>1589.92</v>
      </c>
      <c r="BI60" s="68">
        <f t="shared" si="185"/>
        <v>1589.92</v>
      </c>
      <c r="BJ60" s="68">
        <f t="shared" si="51"/>
        <v>27028.639999999999</v>
      </c>
      <c r="BK60" s="68">
        <f t="shared" si="186"/>
        <v>1589.92</v>
      </c>
      <c r="BL60" s="68">
        <f t="shared" si="186"/>
        <v>1589.92</v>
      </c>
      <c r="BM60" s="68">
        <f t="shared" si="186"/>
        <v>1589.92</v>
      </c>
      <c r="BN60" s="68">
        <f t="shared" si="186"/>
        <v>1589.92</v>
      </c>
      <c r="BO60" s="68">
        <f t="shared" si="186"/>
        <v>1589.92</v>
      </c>
      <c r="BP60" s="68">
        <f t="shared" si="186"/>
        <v>1589.92</v>
      </c>
      <c r="BQ60" s="68">
        <f t="shared" si="186"/>
        <v>1589.92</v>
      </c>
      <c r="BR60" s="68">
        <f t="shared" si="186"/>
        <v>1589.92</v>
      </c>
      <c r="BS60" s="68">
        <f t="shared" si="186"/>
        <v>1589.92</v>
      </c>
      <c r="BT60" s="68">
        <f t="shared" si="186"/>
        <v>1589.92</v>
      </c>
      <c r="BU60" s="68">
        <f t="shared" si="186"/>
        <v>1589.92</v>
      </c>
      <c r="BV60" s="68">
        <f t="shared" si="186"/>
        <v>1589.92</v>
      </c>
      <c r="BW60" s="69">
        <f t="shared" si="53"/>
        <v>46107.68</v>
      </c>
    </row>
    <row r="61" spans="8:75" ht="15.75" hidden="1" outlineLevel="1" thickBot="1" x14ac:dyDescent="0.3">
      <c r="H61" s="291"/>
      <c r="I61" s="66" t="s">
        <v>81</v>
      </c>
      <c r="J61" s="66">
        <v>47</v>
      </c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198"/>
      <c r="AL61" s="198"/>
      <c r="AM61" s="198"/>
      <c r="AN61" s="198"/>
      <c r="AO61" s="198"/>
      <c r="AP61" s="198"/>
      <c r="AQ61" s="198"/>
      <c r="AR61" s="198"/>
      <c r="AS61" s="68">
        <f>$B$26</f>
        <v>2628.18</v>
      </c>
      <c r="AT61" s="68">
        <f>$B$26</f>
        <v>2628.18</v>
      </c>
      <c r="AU61" s="68">
        <f>$B$26</f>
        <v>2628.18</v>
      </c>
      <c r="AV61" s="68">
        <f>$B$26</f>
        <v>2628.18</v>
      </c>
      <c r="AW61" s="68">
        <f t="shared" si="152"/>
        <v>10512.72</v>
      </c>
      <c r="AX61" s="68">
        <f t="shared" ref="AX61:BI61" si="187">$B$26</f>
        <v>2628.18</v>
      </c>
      <c r="AY61" s="68">
        <f t="shared" si="187"/>
        <v>2628.18</v>
      </c>
      <c r="AZ61" s="68">
        <f t="shared" si="187"/>
        <v>2628.18</v>
      </c>
      <c r="BA61" s="68">
        <f t="shared" si="187"/>
        <v>2628.18</v>
      </c>
      <c r="BB61" s="68">
        <f t="shared" si="187"/>
        <v>2628.18</v>
      </c>
      <c r="BC61" s="68">
        <f t="shared" si="187"/>
        <v>2628.18</v>
      </c>
      <c r="BD61" s="68">
        <f t="shared" si="187"/>
        <v>2628.18</v>
      </c>
      <c r="BE61" s="68">
        <f t="shared" si="187"/>
        <v>2628.18</v>
      </c>
      <c r="BF61" s="68">
        <f t="shared" si="187"/>
        <v>2628.18</v>
      </c>
      <c r="BG61" s="68">
        <f t="shared" si="187"/>
        <v>2628.18</v>
      </c>
      <c r="BH61" s="68">
        <f t="shared" si="187"/>
        <v>2628.18</v>
      </c>
      <c r="BI61" s="68">
        <f t="shared" si="187"/>
        <v>2628.18</v>
      </c>
      <c r="BJ61" s="68">
        <f t="shared" si="51"/>
        <v>42050.879999999997</v>
      </c>
      <c r="BK61" s="68">
        <f t="shared" ref="BK61:BV61" si="188">$B$26</f>
        <v>2628.18</v>
      </c>
      <c r="BL61" s="68">
        <f t="shared" si="188"/>
        <v>2628.18</v>
      </c>
      <c r="BM61" s="68">
        <f t="shared" si="188"/>
        <v>2628.18</v>
      </c>
      <c r="BN61" s="68">
        <f t="shared" si="188"/>
        <v>2628.18</v>
      </c>
      <c r="BO61" s="68">
        <f t="shared" si="188"/>
        <v>2628.18</v>
      </c>
      <c r="BP61" s="68">
        <f t="shared" si="188"/>
        <v>2628.18</v>
      </c>
      <c r="BQ61" s="68">
        <f t="shared" si="188"/>
        <v>2628.18</v>
      </c>
      <c r="BR61" s="68">
        <f t="shared" si="188"/>
        <v>2628.18</v>
      </c>
      <c r="BS61" s="68">
        <f t="shared" si="188"/>
        <v>2628.18</v>
      </c>
      <c r="BT61" s="68">
        <f t="shared" si="188"/>
        <v>2628.18</v>
      </c>
      <c r="BU61" s="68">
        <f t="shared" si="188"/>
        <v>2628.18</v>
      </c>
      <c r="BV61" s="68">
        <f t="shared" si="188"/>
        <v>2628.18</v>
      </c>
      <c r="BW61" s="69">
        <f t="shared" si="53"/>
        <v>73589.039999999994</v>
      </c>
    </row>
    <row r="62" spans="8:75" ht="15.75" hidden="1" outlineLevel="1" thickBot="1" x14ac:dyDescent="0.3">
      <c r="H62" s="291"/>
      <c r="I62" s="66" t="s">
        <v>80</v>
      </c>
      <c r="J62" s="66">
        <v>48</v>
      </c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198"/>
      <c r="AL62" s="198"/>
      <c r="AM62" s="198"/>
      <c r="AN62" s="198"/>
      <c r="AO62" s="198"/>
      <c r="AP62" s="198"/>
      <c r="AQ62" s="198"/>
      <c r="AR62" s="198"/>
      <c r="AS62" s="68">
        <f>$B$24</f>
        <v>772.97</v>
      </c>
      <c r="AT62" s="68">
        <f>$B$24</f>
        <v>772.97</v>
      </c>
      <c r="AU62" s="68">
        <f>$B$24</f>
        <v>772.97</v>
      </c>
      <c r="AV62" s="68">
        <f>$B$24</f>
        <v>772.97</v>
      </c>
      <c r="AW62" s="68">
        <f t="shared" si="152"/>
        <v>3091.88</v>
      </c>
      <c r="AX62" s="68">
        <f t="shared" ref="AX62:BI62" si="189">$B$24</f>
        <v>772.97</v>
      </c>
      <c r="AY62" s="68">
        <f t="shared" si="189"/>
        <v>772.97</v>
      </c>
      <c r="AZ62" s="68">
        <f t="shared" si="189"/>
        <v>772.97</v>
      </c>
      <c r="BA62" s="68">
        <f t="shared" si="189"/>
        <v>772.97</v>
      </c>
      <c r="BB62" s="68">
        <f t="shared" si="189"/>
        <v>772.97</v>
      </c>
      <c r="BC62" s="68">
        <f t="shared" si="189"/>
        <v>772.97</v>
      </c>
      <c r="BD62" s="68">
        <f t="shared" si="189"/>
        <v>772.97</v>
      </c>
      <c r="BE62" s="68">
        <f t="shared" si="189"/>
        <v>772.97</v>
      </c>
      <c r="BF62" s="68">
        <f t="shared" si="189"/>
        <v>772.97</v>
      </c>
      <c r="BG62" s="68">
        <f t="shared" si="189"/>
        <v>772.97</v>
      </c>
      <c r="BH62" s="68">
        <f t="shared" si="189"/>
        <v>772.97</v>
      </c>
      <c r="BI62" s="68">
        <f t="shared" si="189"/>
        <v>772.97</v>
      </c>
      <c r="BJ62" s="68">
        <f t="shared" si="51"/>
        <v>12367.52</v>
      </c>
      <c r="BK62" s="68">
        <f t="shared" ref="BK62:BV62" si="190">$B$24</f>
        <v>772.97</v>
      </c>
      <c r="BL62" s="68">
        <f t="shared" si="190"/>
        <v>772.97</v>
      </c>
      <c r="BM62" s="68">
        <f t="shared" si="190"/>
        <v>772.97</v>
      </c>
      <c r="BN62" s="68">
        <f t="shared" si="190"/>
        <v>772.97</v>
      </c>
      <c r="BO62" s="68">
        <f t="shared" si="190"/>
        <v>772.97</v>
      </c>
      <c r="BP62" s="68">
        <f t="shared" si="190"/>
        <v>772.97</v>
      </c>
      <c r="BQ62" s="68">
        <f t="shared" si="190"/>
        <v>772.97</v>
      </c>
      <c r="BR62" s="68">
        <f t="shared" si="190"/>
        <v>772.97</v>
      </c>
      <c r="BS62" s="68">
        <f t="shared" si="190"/>
        <v>772.97</v>
      </c>
      <c r="BT62" s="68">
        <f t="shared" si="190"/>
        <v>772.97</v>
      </c>
      <c r="BU62" s="68">
        <f t="shared" si="190"/>
        <v>772.97</v>
      </c>
      <c r="BV62" s="68">
        <f t="shared" si="190"/>
        <v>772.97</v>
      </c>
      <c r="BW62" s="69">
        <f t="shared" si="53"/>
        <v>21643.160000000003</v>
      </c>
    </row>
    <row r="63" spans="8:75" ht="15.75" hidden="1" outlineLevel="1" thickBot="1" x14ac:dyDescent="0.3">
      <c r="H63" s="291"/>
      <c r="I63" s="66" t="s">
        <v>81</v>
      </c>
      <c r="J63" s="66">
        <v>49</v>
      </c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198"/>
      <c r="AL63" s="198"/>
      <c r="AM63" s="198"/>
      <c r="AN63" s="198"/>
      <c r="AO63" s="198"/>
      <c r="AP63" s="198"/>
      <c r="AQ63" s="198"/>
      <c r="AR63" s="198"/>
      <c r="AS63" s="198"/>
      <c r="AT63" s="68">
        <f>$B$25</f>
        <v>1589.92</v>
      </c>
      <c r="AU63" s="68">
        <f>$B$25</f>
        <v>1589.92</v>
      </c>
      <c r="AV63" s="68">
        <f>$B$25</f>
        <v>1589.92</v>
      </c>
      <c r="AW63" s="68">
        <f t="shared" si="152"/>
        <v>4769.76</v>
      </c>
      <c r="AX63" s="68">
        <f t="shared" ref="AX63:BI63" si="191">$B$25</f>
        <v>1589.92</v>
      </c>
      <c r="AY63" s="68">
        <f t="shared" si="191"/>
        <v>1589.92</v>
      </c>
      <c r="AZ63" s="68">
        <f t="shared" si="191"/>
        <v>1589.92</v>
      </c>
      <c r="BA63" s="68">
        <f t="shared" si="191"/>
        <v>1589.92</v>
      </c>
      <c r="BB63" s="68">
        <f t="shared" si="191"/>
        <v>1589.92</v>
      </c>
      <c r="BC63" s="68">
        <f t="shared" si="191"/>
        <v>1589.92</v>
      </c>
      <c r="BD63" s="68">
        <f t="shared" si="191"/>
        <v>1589.92</v>
      </c>
      <c r="BE63" s="68">
        <f t="shared" si="191"/>
        <v>1589.92</v>
      </c>
      <c r="BF63" s="68">
        <f t="shared" si="191"/>
        <v>1589.92</v>
      </c>
      <c r="BG63" s="68">
        <f t="shared" si="191"/>
        <v>1589.92</v>
      </c>
      <c r="BH63" s="68">
        <f t="shared" si="191"/>
        <v>1589.92</v>
      </c>
      <c r="BI63" s="68">
        <f t="shared" si="191"/>
        <v>1589.92</v>
      </c>
      <c r="BJ63" s="68">
        <f t="shared" si="51"/>
        <v>23848.800000000003</v>
      </c>
      <c r="BK63" s="68">
        <f t="shared" ref="BK63:BV63" si="192">$B$25</f>
        <v>1589.92</v>
      </c>
      <c r="BL63" s="68">
        <f t="shared" si="192"/>
        <v>1589.92</v>
      </c>
      <c r="BM63" s="68">
        <f t="shared" si="192"/>
        <v>1589.92</v>
      </c>
      <c r="BN63" s="68">
        <f t="shared" si="192"/>
        <v>1589.92</v>
      </c>
      <c r="BO63" s="68">
        <f t="shared" si="192"/>
        <v>1589.92</v>
      </c>
      <c r="BP63" s="68">
        <f t="shared" si="192"/>
        <v>1589.92</v>
      </c>
      <c r="BQ63" s="68">
        <f t="shared" si="192"/>
        <v>1589.92</v>
      </c>
      <c r="BR63" s="68">
        <f t="shared" si="192"/>
        <v>1589.92</v>
      </c>
      <c r="BS63" s="68">
        <f t="shared" si="192"/>
        <v>1589.92</v>
      </c>
      <c r="BT63" s="68">
        <f t="shared" si="192"/>
        <v>1589.92</v>
      </c>
      <c r="BU63" s="68">
        <f t="shared" si="192"/>
        <v>1589.92</v>
      </c>
      <c r="BV63" s="68">
        <f t="shared" si="192"/>
        <v>1589.92</v>
      </c>
      <c r="BW63" s="69">
        <f t="shared" si="53"/>
        <v>42927.840000000004</v>
      </c>
    </row>
    <row r="64" spans="8:75" ht="15.75" hidden="1" customHeight="1" outlineLevel="1" thickBot="1" x14ac:dyDescent="0.3">
      <c r="H64" s="291"/>
      <c r="I64" s="66" t="s">
        <v>96</v>
      </c>
      <c r="J64" s="66">
        <v>50</v>
      </c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198"/>
      <c r="AL64" s="198"/>
      <c r="AM64" s="198"/>
      <c r="AN64" s="198"/>
      <c r="AO64" s="198"/>
      <c r="AP64" s="198"/>
      <c r="AQ64" s="198"/>
      <c r="AR64" s="198"/>
      <c r="AS64" s="198"/>
      <c r="AT64" s="68">
        <f>$B$26</f>
        <v>2628.18</v>
      </c>
      <c r="AU64" s="68">
        <f>$B$26</f>
        <v>2628.18</v>
      </c>
      <c r="AV64" s="68">
        <f>$B$26</f>
        <v>2628.18</v>
      </c>
      <c r="AW64" s="68">
        <f t="shared" si="152"/>
        <v>7884.5399999999991</v>
      </c>
      <c r="AX64" s="68">
        <f t="shared" ref="AX64:BI65" si="193">$B$26</f>
        <v>2628.18</v>
      </c>
      <c r="AY64" s="68">
        <f t="shared" si="193"/>
        <v>2628.18</v>
      </c>
      <c r="AZ64" s="68">
        <f t="shared" si="193"/>
        <v>2628.18</v>
      </c>
      <c r="BA64" s="68">
        <f t="shared" si="193"/>
        <v>2628.18</v>
      </c>
      <c r="BB64" s="68">
        <f t="shared" si="193"/>
        <v>2628.18</v>
      </c>
      <c r="BC64" s="68">
        <f t="shared" si="193"/>
        <v>2628.18</v>
      </c>
      <c r="BD64" s="68">
        <f t="shared" si="193"/>
        <v>2628.18</v>
      </c>
      <c r="BE64" s="68">
        <f t="shared" si="193"/>
        <v>2628.18</v>
      </c>
      <c r="BF64" s="68">
        <f t="shared" si="193"/>
        <v>2628.18</v>
      </c>
      <c r="BG64" s="68">
        <f t="shared" si="193"/>
        <v>2628.18</v>
      </c>
      <c r="BH64" s="68">
        <f t="shared" si="193"/>
        <v>2628.18</v>
      </c>
      <c r="BI64" s="68">
        <f t="shared" si="193"/>
        <v>2628.18</v>
      </c>
      <c r="BJ64" s="68">
        <f t="shared" si="51"/>
        <v>39422.699999999997</v>
      </c>
      <c r="BK64" s="68">
        <f t="shared" ref="BK64:BV65" si="194">$B$26</f>
        <v>2628.18</v>
      </c>
      <c r="BL64" s="68">
        <f t="shared" si="194"/>
        <v>2628.18</v>
      </c>
      <c r="BM64" s="68">
        <f t="shared" si="194"/>
        <v>2628.18</v>
      </c>
      <c r="BN64" s="68">
        <f t="shared" si="194"/>
        <v>2628.18</v>
      </c>
      <c r="BO64" s="68">
        <f t="shared" si="194"/>
        <v>2628.18</v>
      </c>
      <c r="BP64" s="68">
        <f t="shared" si="194"/>
        <v>2628.18</v>
      </c>
      <c r="BQ64" s="68">
        <f t="shared" si="194"/>
        <v>2628.18</v>
      </c>
      <c r="BR64" s="68">
        <f t="shared" si="194"/>
        <v>2628.18</v>
      </c>
      <c r="BS64" s="68">
        <f t="shared" si="194"/>
        <v>2628.18</v>
      </c>
      <c r="BT64" s="68">
        <f t="shared" si="194"/>
        <v>2628.18</v>
      </c>
      <c r="BU64" s="68">
        <f t="shared" si="194"/>
        <v>2628.18</v>
      </c>
      <c r="BV64" s="68">
        <f t="shared" si="194"/>
        <v>2628.18</v>
      </c>
      <c r="BW64" s="69">
        <f t="shared" si="53"/>
        <v>70960.86</v>
      </c>
    </row>
    <row r="65" spans="8:75" ht="15.75" hidden="1" outlineLevel="1" thickBot="1" x14ac:dyDescent="0.3">
      <c r="H65" s="291"/>
      <c r="I65" s="66" t="s">
        <v>81</v>
      </c>
      <c r="J65" s="66">
        <v>51</v>
      </c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68">
        <f>$B$26</f>
        <v>2628.18</v>
      </c>
      <c r="AV65" s="68">
        <f>$B$26</f>
        <v>2628.18</v>
      </c>
      <c r="AW65" s="68">
        <f t="shared" si="152"/>
        <v>5256.36</v>
      </c>
      <c r="AX65" s="68">
        <f t="shared" si="193"/>
        <v>2628.18</v>
      </c>
      <c r="AY65" s="68">
        <f t="shared" si="193"/>
        <v>2628.18</v>
      </c>
      <c r="AZ65" s="68">
        <f t="shared" si="193"/>
        <v>2628.18</v>
      </c>
      <c r="BA65" s="68">
        <f t="shared" si="193"/>
        <v>2628.18</v>
      </c>
      <c r="BB65" s="68">
        <f t="shared" si="193"/>
        <v>2628.18</v>
      </c>
      <c r="BC65" s="68">
        <f t="shared" si="193"/>
        <v>2628.18</v>
      </c>
      <c r="BD65" s="68">
        <f t="shared" si="193"/>
        <v>2628.18</v>
      </c>
      <c r="BE65" s="68">
        <f t="shared" si="193"/>
        <v>2628.18</v>
      </c>
      <c r="BF65" s="68">
        <f t="shared" si="193"/>
        <v>2628.18</v>
      </c>
      <c r="BG65" s="68">
        <f t="shared" si="193"/>
        <v>2628.18</v>
      </c>
      <c r="BH65" s="68">
        <f t="shared" si="193"/>
        <v>2628.18</v>
      </c>
      <c r="BI65" s="68">
        <f t="shared" si="193"/>
        <v>2628.18</v>
      </c>
      <c r="BJ65" s="68">
        <f t="shared" si="51"/>
        <v>36794.519999999997</v>
      </c>
      <c r="BK65" s="68">
        <f t="shared" si="194"/>
        <v>2628.18</v>
      </c>
      <c r="BL65" s="68">
        <f t="shared" si="194"/>
        <v>2628.18</v>
      </c>
      <c r="BM65" s="68">
        <f t="shared" si="194"/>
        <v>2628.18</v>
      </c>
      <c r="BN65" s="68">
        <f t="shared" si="194"/>
        <v>2628.18</v>
      </c>
      <c r="BO65" s="68">
        <f t="shared" si="194"/>
        <v>2628.18</v>
      </c>
      <c r="BP65" s="68">
        <f t="shared" si="194"/>
        <v>2628.18</v>
      </c>
      <c r="BQ65" s="68">
        <f t="shared" si="194"/>
        <v>2628.18</v>
      </c>
      <c r="BR65" s="68">
        <f t="shared" si="194"/>
        <v>2628.18</v>
      </c>
      <c r="BS65" s="68">
        <f t="shared" si="194"/>
        <v>2628.18</v>
      </c>
      <c r="BT65" s="68">
        <f t="shared" si="194"/>
        <v>2628.18</v>
      </c>
      <c r="BU65" s="68">
        <f t="shared" si="194"/>
        <v>2628.18</v>
      </c>
      <c r="BV65" s="68">
        <f t="shared" si="194"/>
        <v>2628.18</v>
      </c>
      <c r="BW65" s="69">
        <f t="shared" si="53"/>
        <v>68332.679999999993</v>
      </c>
    </row>
    <row r="66" spans="8:75" ht="15.75" hidden="1" outlineLevel="1" thickBot="1" x14ac:dyDescent="0.3">
      <c r="H66" s="291"/>
      <c r="I66" s="66" t="s">
        <v>80</v>
      </c>
      <c r="J66" s="66">
        <v>52</v>
      </c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68">
        <f>$B$24</f>
        <v>772.97</v>
      </c>
      <c r="AV66" s="68">
        <f>$B$24</f>
        <v>772.97</v>
      </c>
      <c r="AW66" s="68">
        <f t="shared" si="152"/>
        <v>1545.94</v>
      </c>
      <c r="AX66" s="68">
        <f t="shared" ref="AX66:BI66" si="195">$B$24</f>
        <v>772.97</v>
      </c>
      <c r="AY66" s="68">
        <f t="shared" si="195"/>
        <v>772.97</v>
      </c>
      <c r="AZ66" s="68">
        <f t="shared" si="195"/>
        <v>772.97</v>
      </c>
      <c r="BA66" s="68">
        <f t="shared" si="195"/>
        <v>772.97</v>
      </c>
      <c r="BB66" s="68">
        <f t="shared" si="195"/>
        <v>772.97</v>
      </c>
      <c r="BC66" s="68">
        <f t="shared" si="195"/>
        <v>772.97</v>
      </c>
      <c r="BD66" s="68">
        <f t="shared" si="195"/>
        <v>772.97</v>
      </c>
      <c r="BE66" s="68">
        <f t="shared" si="195"/>
        <v>772.97</v>
      </c>
      <c r="BF66" s="68">
        <f t="shared" si="195"/>
        <v>772.97</v>
      </c>
      <c r="BG66" s="68">
        <f t="shared" si="195"/>
        <v>772.97</v>
      </c>
      <c r="BH66" s="68">
        <f t="shared" si="195"/>
        <v>772.97</v>
      </c>
      <c r="BI66" s="68">
        <f t="shared" si="195"/>
        <v>772.97</v>
      </c>
      <c r="BJ66" s="68">
        <f t="shared" si="51"/>
        <v>10821.580000000002</v>
      </c>
      <c r="BK66" s="68">
        <f t="shared" ref="BK66:BV66" si="196">$B$24</f>
        <v>772.97</v>
      </c>
      <c r="BL66" s="68">
        <f t="shared" si="196"/>
        <v>772.97</v>
      </c>
      <c r="BM66" s="68">
        <f t="shared" si="196"/>
        <v>772.97</v>
      </c>
      <c r="BN66" s="68">
        <f t="shared" si="196"/>
        <v>772.97</v>
      </c>
      <c r="BO66" s="68">
        <f t="shared" si="196"/>
        <v>772.97</v>
      </c>
      <c r="BP66" s="68">
        <f t="shared" si="196"/>
        <v>772.97</v>
      </c>
      <c r="BQ66" s="68">
        <f t="shared" si="196"/>
        <v>772.97</v>
      </c>
      <c r="BR66" s="68">
        <f t="shared" si="196"/>
        <v>772.97</v>
      </c>
      <c r="BS66" s="68">
        <f t="shared" si="196"/>
        <v>772.97</v>
      </c>
      <c r="BT66" s="68">
        <f t="shared" si="196"/>
        <v>772.97</v>
      </c>
      <c r="BU66" s="68">
        <f t="shared" si="196"/>
        <v>772.97</v>
      </c>
      <c r="BV66" s="68">
        <f t="shared" si="196"/>
        <v>772.97</v>
      </c>
      <c r="BW66" s="69">
        <f t="shared" si="53"/>
        <v>20097.22</v>
      </c>
    </row>
    <row r="67" spans="8:75" ht="15.75" hidden="1" outlineLevel="1" thickBot="1" x14ac:dyDescent="0.3">
      <c r="H67" s="291"/>
      <c r="I67" s="66" t="s">
        <v>81</v>
      </c>
      <c r="J67" s="66">
        <v>53</v>
      </c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68">
        <f>$B$26</f>
        <v>2628.18</v>
      </c>
      <c r="AW67" s="68">
        <f t="shared" si="152"/>
        <v>2628.18</v>
      </c>
      <c r="AX67" s="68">
        <f t="shared" ref="AX67:BI67" si="197">$B$26</f>
        <v>2628.18</v>
      </c>
      <c r="AY67" s="68">
        <f t="shared" si="197"/>
        <v>2628.18</v>
      </c>
      <c r="AZ67" s="68">
        <f t="shared" si="197"/>
        <v>2628.18</v>
      </c>
      <c r="BA67" s="68">
        <f t="shared" si="197"/>
        <v>2628.18</v>
      </c>
      <c r="BB67" s="68">
        <f t="shared" si="197"/>
        <v>2628.18</v>
      </c>
      <c r="BC67" s="68">
        <f t="shared" si="197"/>
        <v>2628.18</v>
      </c>
      <c r="BD67" s="68">
        <f t="shared" si="197"/>
        <v>2628.18</v>
      </c>
      <c r="BE67" s="68">
        <f t="shared" si="197"/>
        <v>2628.18</v>
      </c>
      <c r="BF67" s="68">
        <f t="shared" si="197"/>
        <v>2628.18</v>
      </c>
      <c r="BG67" s="68">
        <f t="shared" si="197"/>
        <v>2628.18</v>
      </c>
      <c r="BH67" s="68">
        <f t="shared" si="197"/>
        <v>2628.18</v>
      </c>
      <c r="BI67" s="68">
        <f t="shared" si="197"/>
        <v>2628.18</v>
      </c>
      <c r="BJ67" s="68">
        <f t="shared" si="51"/>
        <v>34166.339999999997</v>
      </c>
      <c r="BK67" s="68">
        <f t="shared" ref="BK67:BV67" si="198">$B$26</f>
        <v>2628.18</v>
      </c>
      <c r="BL67" s="68">
        <f t="shared" si="198"/>
        <v>2628.18</v>
      </c>
      <c r="BM67" s="68">
        <f t="shared" si="198"/>
        <v>2628.18</v>
      </c>
      <c r="BN67" s="68">
        <f t="shared" si="198"/>
        <v>2628.18</v>
      </c>
      <c r="BO67" s="68">
        <f t="shared" si="198"/>
        <v>2628.18</v>
      </c>
      <c r="BP67" s="68">
        <f t="shared" si="198"/>
        <v>2628.18</v>
      </c>
      <c r="BQ67" s="68">
        <f t="shared" si="198"/>
        <v>2628.18</v>
      </c>
      <c r="BR67" s="68">
        <f t="shared" si="198"/>
        <v>2628.18</v>
      </c>
      <c r="BS67" s="68">
        <f t="shared" si="198"/>
        <v>2628.18</v>
      </c>
      <c r="BT67" s="68">
        <f t="shared" si="198"/>
        <v>2628.18</v>
      </c>
      <c r="BU67" s="68">
        <f t="shared" si="198"/>
        <v>2628.18</v>
      </c>
      <c r="BV67" s="68">
        <f t="shared" si="198"/>
        <v>2628.18</v>
      </c>
      <c r="BW67" s="69">
        <f t="shared" si="53"/>
        <v>65704.5</v>
      </c>
    </row>
    <row r="68" spans="8:75" ht="15.75" hidden="1" outlineLevel="1" thickBot="1" x14ac:dyDescent="0.3">
      <c r="H68" s="291"/>
      <c r="I68" s="66" t="s">
        <v>96</v>
      </c>
      <c r="J68" s="66">
        <v>54</v>
      </c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198"/>
      <c r="AL68" s="198"/>
      <c r="AM68" s="198"/>
      <c r="AN68" s="198"/>
      <c r="AO68" s="198"/>
      <c r="AP68" s="198"/>
      <c r="AQ68" s="198"/>
      <c r="AR68" s="199"/>
      <c r="AS68" s="199"/>
      <c r="AT68" s="199"/>
      <c r="AU68" s="199"/>
      <c r="AV68" s="68">
        <f>$B$25</f>
        <v>1589.92</v>
      </c>
      <c r="AW68" s="84">
        <f t="shared" si="152"/>
        <v>1589.92</v>
      </c>
      <c r="AX68" s="68">
        <f t="shared" ref="AX68:BI69" si="199">$B$25</f>
        <v>1589.92</v>
      </c>
      <c r="AY68" s="68">
        <f t="shared" si="199"/>
        <v>1589.92</v>
      </c>
      <c r="AZ68" s="68">
        <f t="shared" si="199"/>
        <v>1589.92</v>
      </c>
      <c r="BA68" s="68">
        <f t="shared" si="199"/>
        <v>1589.92</v>
      </c>
      <c r="BB68" s="68">
        <f t="shared" si="199"/>
        <v>1589.92</v>
      </c>
      <c r="BC68" s="68">
        <f t="shared" si="199"/>
        <v>1589.92</v>
      </c>
      <c r="BD68" s="68">
        <f t="shared" si="199"/>
        <v>1589.92</v>
      </c>
      <c r="BE68" s="68">
        <f t="shared" si="199"/>
        <v>1589.92</v>
      </c>
      <c r="BF68" s="68">
        <f t="shared" si="199"/>
        <v>1589.92</v>
      </c>
      <c r="BG68" s="68">
        <f t="shared" si="199"/>
        <v>1589.92</v>
      </c>
      <c r="BH68" s="68">
        <f t="shared" si="199"/>
        <v>1589.92</v>
      </c>
      <c r="BI68" s="68">
        <f t="shared" si="199"/>
        <v>1589.92</v>
      </c>
      <c r="BJ68" s="68">
        <f t="shared" si="51"/>
        <v>20668.96</v>
      </c>
      <c r="BK68" s="68">
        <f t="shared" ref="BK68:BV69" si="200">$B$25</f>
        <v>1589.92</v>
      </c>
      <c r="BL68" s="68">
        <f t="shared" si="200"/>
        <v>1589.92</v>
      </c>
      <c r="BM68" s="68">
        <f t="shared" si="200"/>
        <v>1589.92</v>
      </c>
      <c r="BN68" s="68">
        <f t="shared" si="200"/>
        <v>1589.92</v>
      </c>
      <c r="BO68" s="68">
        <f t="shared" si="200"/>
        <v>1589.92</v>
      </c>
      <c r="BP68" s="68">
        <f t="shared" si="200"/>
        <v>1589.92</v>
      </c>
      <c r="BQ68" s="68">
        <f t="shared" si="200"/>
        <v>1589.92</v>
      </c>
      <c r="BR68" s="68">
        <f t="shared" si="200"/>
        <v>1589.92</v>
      </c>
      <c r="BS68" s="68">
        <f t="shared" si="200"/>
        <v>1589.92</v>
      </c>
      <c r="BT68" s="68">
        <f t="shared" si="200"/>
        <v>1589.92</v>
      </c>
      <c r="BU68" s="68">
        <f t="shared" si="200"/>
        <v>1589.92</v>
      </c>
      <c r="BV68" s="68">
        <f t="shared" si="200"/>
        <v>1589.92</v>
      </c>
      <c r="BW68" s="69">
        <f t="shared" si="53"/>
        <v>39748</v>
      </c>
    </row>
    <row r="69" spans="8:75" ht="15.75" hidden="1" outlineLevel="1" thickBot="1" x14ac:dyDescent="0.3">
      <c r="H69" s="291"/>
      <c r="I69" s="66" t="s">
        <v>96</v>
      </c>
      <c r="J69" s="66">
        <v>55</v>
      </c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5"/>
      <c r="AR69" s="258" t="s">
        <v>130</v>
      </c>
      <c r="AS69" s="259"/>
      <c r="AT69" s="259"/>
      <c r="AU69" s="259"/>
      <c r="AV69" s="259"/>
      <c r="AW69" s="121">
        <f>SUM(AW15:AW68)</f>
        <v>1479521.31</v>
      </c>
      <c r="AX69" s="68">
        <f t="shared" si="199"/>
        <v>1589.92</v>
      </c>
      <c r="AY69" s="68">
        <f t="shared" si="199"/>
        <v>1589.92</v>
      </c>
      <c r="AZ69" s="68">
        <f t="shared" si="199"/>
        <v>1589.92</v>
      </c>
      <c r="BA69" s="68">
        <f t="shared" si="199"/>
        <v>1589.92</v>
      </c>
      <c r="BB69" s="68">
        <f t="shared" si="199"/>
        <v>1589.92</v>
      </c>
      <c r="BC69" s="68">
        <f t="shared" si="199"/>
        <v>1589.92</v>
      </c>
      <c r="BD69" s="68">
        <f t="shared" si="199"/>
        <v>1589.92</v>
      </c>
      <c r="BE69" s="68">
        <f t="shared" si="199"/>
        <v>1589.92</v>
      </c>
      <c r="BF69" s="68">
        <f t="shared" si="199"/>
        <v>1589.92</v>
      </c>
      <c r="BG69" s="68">
        <f t="shared" si="199"/>
        <v>1589.92</v>
      </c>
      <c r="BH69" s="68">
        <f t="shared" si="199"/>
        <v>1589.92</v>
      </c>
      <c r="BI69" s="68">
        <f t="shared" si="199"/>
        <v>1589.92</v>
      </c>
      <c r="BJ69" s="84">
        <f t="shared" ref="BJ69:BJ92" si="201">SUM(AX69:BI69)</f>
        <v>19079.04</v>
      </c>
      <c r="BK69" s="68">
        <f t="shared" si="200"/>
        <v>1589.92</v>
      </c>
      <c r="BL69" s="68">
        <f t="shared" si="200"/>
        <v>1589.92</v>
      </c>
      <c r="BM69" s="68">
        <f t="shared" si="200"/>
        <v>1589.92</v>
      </c>
      <c r="BN69" s="68">
        <f t="shared" si="200"/>
        <v>1589.92</v>
      </c>
      <c r="BO69" s="68">
        <f t="shared" si="200"/>
        <v>1589.92</v>
      </c>
      <c r="BP69" s="68">
        <f t="shared" si="200"/>
        <v>1589.92</v>
      </c>
      <c r="BQ69" s="68">
        <f t="shared" si="200"/>
        <v>1589.92</v>
      </c>
      <c r="BR69" s="68">
        <f t="shared" si="200"/>
        <v>1589.92</v>
      </c>
      <c r="BS69" s="68">
        <f t="shared" si="200"/>
        <v>1589.92</v>
      </c>
      <c r="BT69" s="68">
        <f t="shared" si="200"/>
        <v>1589.92</v>
      </c>
      <c r="BU69" s="68">
        <f t="shared" si="200"/>
        <v>1589.92</v>
      </c>
      <c r="BV69" s="68">
        <f t="shared" si="200"/>
        <v>1589.92</v>
      </c>
      <c r="BW69" s="69">
        <f t="shared" si="53"/>
        <v>38158.080000000002</v>
      </c>
    </row>
    <row r="70" spans="8:75" ht="15.75" hidden="1" outlineLevel="1" thickBot="1" x14ac:dyDescent="0.3">
      <c r="H70" s="291"/>
      <c r="I70" s="66" t="s">
        <v>81</v>
      </c>
      <c r="J70" s="66">
        <v>56</v>
      </c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3"/>
      <c r="AS70" s="203"/>
      <c r="AT70" s="203"/>
      <c r="AU70" s="203"/>
      <c r="AV70" s="203"/>
      <c r="AW70" s="203"/>
      <c r="AX70" s="68">
        <f t="shared" ref="AX70:BI70" si="202">$B$26</f>
        <v>2628.18</v>
      </c>
      <c r="AY70" s="68">
        <f t="shared" si="202"/>
        <v>2628.18</v>
      </c>
      <c r="AZ70" s="68">
        <f t="shared" si="202"/>
        <v>2628.18</v>
      </c>
      <c r="BA70" s="68">
        <f t="shared" si="202"/>
        <v>2628.18</v>
      </c>
      <c r="BB70" s="68">
        <f t="shared" si="202"/>
        <v>2628.18</v>
      </c>
      <c r="BC70" s="68">
        <f t="shared" si="202"/>
        <v>2628.18</v>
      </c>
      <c r="BD70" s="68">
        <f t="shared" si="202"/>
        <v>2628.18</v>
      </c>
      <c r="BE70" s="68">
        <f t="shared" si="202"/>
        <v>2628.18</v>
      </c>
      <c r="BF70" s="68">
        <f t="shared" si="202"/>
        <v>2628.18</v>
      </c>
      <c r="BG70" s="68">
        <f t="shared" si="202"/>
        <v>2628.18</v>
      </c>
      <c r="BH70" s="68">
        <f t="shared" si="202"/>
        <v>2628.18</v>
      </c>
      <c r="BI70" s="68">
        <f t="shared" si="202"/>
        <v>2628.18</v>
      </c>
      <c r="BJ70" s="84">
        <f t="shared" si="201"/>
        <v>31538.16</v>
      </c>
      <c r="BK70" s="68">
        <f t="shared" ref="BK70:BV70" si="203">$B$26</f>
        <v>2628.18</v>
      </c>
      <c r="BL70" s="68">
        <f t="shared" si="203"/>
        <v>2628.18</v>
      </c>
      <c r="BM70" s="68">
        <f t="shared" si="203"/>
        <v>2628.18</v>
      </c>
      <c r="BN70" s="68">
        <f t="shared" si="203"/>
        <v>2628.18</v>
      </c>
      <c r="BO70" s="68">
        <f t="shared" si="203"/>
        <v>2628.18</v>
      </c>
      <c r="BP70" s="68">
        <f t="shared" si="203"/>
        <v>2628.18</v>
      </c>
      <c r="BQ70" s="68">
        <f t="shared" si="203"/>
        <v>2628.18</v>
      </c>
      <c r="BR70" s="68">
        <f t="shared" si="203"/>
        <v>2628.18</v>
      </c>
      <c r="BS70" s="68">
        <f t="shared" si="203"/>
        <v>2628.18</v>
      </c>
      <c r="BT70" s="68">
        <f t="shared" si="203"/>
        <v>2628.18</v>
      </c>
      <c r="BU70" s="68">
        <f t="shared" si="203"/>
        <v>2628.18</v>
      </c>
      <c r="BV70" s="68">
        <f t="shared" si="203"/>
        <v>2628.18</v>
      </c>
      <c r="BW70" s="69">
        <f t="shared" si="53"/>
        <v>63076.32</v>
      </c>
    </row>
    <row r="71" spans="8:75" ht="15.75" hidden="1" outlineLevel="1" thickBot="1" x14ac:dyDescent="0.3">
      <c r="H71" s="291"/>
      <c r="I71" s="66" t="s">
        <v>80</v>
      </c>
      <c r="J71" s="66">
        <v>57</v>
      </c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4"/>
      <c r="AS71" s="204"/>
      <c r="AT71" s="204"/>
      <c r="AU71" s="204"/>
      <c r="AV71" s="204"/>
      <c r="AW71" s="204"/>
      <c r="AX71" s="198"/>
      <c r="AY71" s="68">
        <f t="shared" ref="AY71:BI71" si="204">$B$24</f>
        <v>772.97</v>
      </c>
      <c r="AZ71" s="68">
        <f t="shared" si="204"/>
        <v>772.97</v>
      </c>
      <c r="BA71" s="68">
        <f t="shared" si="204"/>
        <v>772.97</v>
      </c>
      <c r="BB71" s="68">
        <f t="shared" si="204"/>
        <v>772.97</v>
      </c>
      <c r="BC71" s="68">
        <f t="shared" si="204"/>
        <v>772.97</v>
      </c>
      <c r="BD71" s="68">
        <f t="shared" si="204"/>
        <v>772.97</v>
      </c>
      <c r="BE71" s="68">
        <f t="shared" si="204"/>
        <v>772.97</v>
      </c>
      <c r="BF71" s="68">
        <f t="shared" si="204"/>
        <v>772.97</v>
      </c>
      <c r="BG71" s="68">
        <f t="shared" si="204"/>
        <v>772.97</v>
      </c>
      <c r="BH71" s="68">
        <f t="shared" si="204"/>
        <v>772.97</v>
      </c>
      <c r="BI71" s="68">
        <f t="shared" si="204"/>
        <v>772.97</v>
      </c>
      <c r="BJ71" s="84">
        <f t="shared" si="201"/>
        <v>8502.6700000000019</v>
      </c>
      <c r="BK71" s="68">
        <f t="shared" ref="BK71:BV71" si="205">$B$24</f>
        <v>772.97</v>
      </c>
      <c r="BL71" s="68">
        <f t="shared" si="205"/>
        <v>772.97</v>
      </c>
      <c r="BM71" s="68">
        <f t="shared" si="205"/>
        <v>772.97</v>
      </c>
      <c r="BN71" s="68">
        <f t="shared" si="205"/>
        <v>772.97</v>
      </c>
      <c r="BO71" s="68">
        <f t="shared" si="205"/>
        <v>772.97</v>
      </c>
      <c r="BP71" s="68">
        <f t="shared" si="205"/>
        <v>772.97</v>
      </c>
      <c r="BQ71" s="68">
        <f t="shared" si="205"/>
        <v>772.97</v>
      </c>
      <c r="BR71" s="68">
        <f t="shared" si="205"/>
        <v>772.97</v>
      </c>
      <c r="BS71" s="68">
        <f t="shared" si="205"/>
        <v>772.97</v>
      </c>
      <c r="BT71" s="68">
        <f t="shared" si="205"/>
        <v>772.97</v>
      </c>
      <c r="BU71" s="68">
        <f t="shared" si="205"/>
        <v>772.97</v>
      </c>
      <c r="BV71" s="68">
        <f t="shared" si="205"/>
        <v>772.97</v>
      </c>
      <c r="BW71" s="69">
        <f t="shared" si="53"/>
        <v>17778.310000000005</v>
      </c>
    </row>
    <row r="72" spans="8:75" ht="15.75" hidden="1" outlineLevel="1" thickBot="1" x14ac:dyDescent="0.3">
      <c r="H72" s="291"/>
      <c r="I72" s="66" t="s">
        <v>96</v>
      </c>
      <c r="J72" s="66">
        <v>58</v>
      </c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4"/>
      <c r="AS72" s="204"/>
      <c r="AT72" s="204"/>
      <c r="AU72" s="204"/>
      <c r="AV72" s="204"/>
      <c r="AW72" s="204"/>
      <c r="AX72" s="200"/>
      <c r="AY72" s="68">
        <f t="shared" ref="AY72:BI72" si="206">$B$25</f>
        <v>1589.92</v>
      </c>
      <c r="AZ72" s="68">
        <f t="shared" si="206"/>
        <v>1589.92</v>
      </c>
      <c r="BA72" s="68">
        <f t="shared" si="206"/>
        <v>1589.92</v>
      </c>
      <c r="BB72" s="68">
        <f t="shared" si="206"/>
        <v>1589.92</v>
      </c>
      <c r="BC72" s="68">
        <f t="shared" si="206"/>
        <v>1589.92</v>
      </c>
      <c r="BD72" s="68">
        <f t="shared" si="206"/>
        <v>1589.92</v>
      </c>
      <c r="BE72" s="68">
        <f t="shared" si="206"/>
        <v>1589.92</v>
      </c>
      <c r="BF72" s="68">
        <f t="shared" si="206"/>
        <v>1589.92</v>
      </c>
      <c r="BG72" s="68">
        <f t="shared" si="206"/>
        <v>1589.92</v>
      </c>
      <c r="BH72" s="68">
        <f t="shared" si="206"/>
        <v>1589.92</v>
      </c>
      <c r="BI72" s="68">
        <f t="shared" si="206"/>
        <v>1589.92</v>
      </c>
      <c r="BJ72" s="84">
        <f t="shared" si="201"/>
        <v>17489.120000000003</v>
      </c>
      <c r="BK72" s="68">
        <f t="shared" ref="BK72:BV74" si="207">$B$25</f>
        <v>1589.92</v>
      </c>
      <c r="BL72" s="68">
        <f t="shared" si="207"/>
        <v>1589.92</v>
      </c>
      <c r="BM72" s="68">
        <f t="shared" si="207"/>
        <v>1589.92</v>
      </c>
      <c r="BN72" s="68">
        <f t="shared" si="207"/>
        <v>1589.92</v>
      </c>
      <c r="BO72" s="68">
        <f t="shared" si="207"/>
        <v>1589.92</v>
      </c>
      <c r="BP72" s="68">
        <f t="shared" si="207"/>
        <v>1589.92</v>
      </c>
      <c r="BQ72" s="68">
        <f t="shared" si="207"/>
        <v>1589.92</v>
      </c>
      <c r="BR72" s="68">
        <f t="shared" si="207"/>
        <v>1589.92</v>
      </c>
      <c r="BS72" s="68">
        <f t="shared" si="207"/>
        <v>1589.92</v>
      </c>
      <c r="BT72" s="68">
        <f t="shared" si="207"/>
        <v>1589.92</v>
      </c>
      <c r="BU72" s="68">
        <f t="shared" si="207"/>
        <v>1589.92</v>
      </c>
      <c r="BV72" s="68">
        <f t="shared" si="207"/>
        <v>1589.92</v>
      </c>
      <c r="BW72" s="69">
        <f t="shared" si="53"/>
        <v>36568.160000000003</v>
      </c>
    </row>
    <row r="73" spans="8:75" ht="15.75" hidden="1" outlineLevel="1" thickBot="1" x14ac:dyDescent="0.3">
      <c r="H73" s="291"/>
      <c r="I73" s="66" t="s">
        <v>96</v>
      </c>
      <c r="J73" s="66">
        <v>59</v>
      </c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4"/>
      <c r="AS73" s="204"/>
      <c r="AT73" s="204"/>
      <c r="AU73" s="204"/>
      <c r="AV73" s="204"/>
      <c r="AW73" s="204"/>
      <c r="AX73" s="200"/>
      <c r="AY73" s="200"/>
      <c r="AZ73" s="68">
        <f t="shared" ref="AZ73:BI74" si="208">$B$25</f>
        <v>1589.92</v>
      </c>
      <c r="BA73" s="68">
        <f t="shared" si="208"/>
        <v>1589.92</v>
      </c>
      <c r="BB73" s="68">
        <f t="shared" si="208"/>
        <v>1589.92</v>
      </c>
      <c r="BC73" s="68">
        <f t="shared" si="208"/>
        <v>1589.92</v>
      </c>
      <c r="BD73" s="68">
        <f t="shared" si="208"/>
        <v>1589.92</v>
      </c>
      <c r="BE73" s="68">
        <f t="shared" si="208"/>
        <v>1589.92</v>
      </c>
      <c r="BF73" s="68">
        <f t="shared" si="208"/>
        <v>1589.92</v>
      </c>
      <c r="BG73" s="68">
        <f t="shared" si="208"/>
        <v>1589.92</v>
      </c>
      <c r="BH73" s="68">
        <f t="shared" si="208"/>
        <v>1589.92</v>
      </c>
      <c r="BI73" s="68">
        <f t="shared" si="208"/>
        <v>1589.92</v>
      </c>
      <c r="BJ73" s="84">
        <f t="shared" si="201"/>
        <v>15899.2</v>
      </c>
      <c r="BK73" s="68">
        <f t="shared" si="207"/>
        <v>1589.92</v>
      </c>
      <c r="BL73" s="68">
        <f t="shared" si="207"/>
        <v>1589.92</v>
      </c>
      <c r="BM73" s="68">
        <f t="shared" si="207"/>
        <v>1589.92</v>
      </c>
      <c r="BN73" s="68">
        <f t="shared" si="207"/>
        <v>1589.92</v>
      </c>
      <c r="BO73" s="68">
        <f t="shared" si="207"/>
        <v>1589.92</v>
      </c>
      <c r="BP73" s="68">
        <f t="shared" si="207"/>
        <v>1589.92</v>
      </c>
      <c r="BQ73" s="68">
        <f t="shared" si="207"/>
        <v>1589.92</v>
      </c>
      <c r="BR73" s="68">
        <f t="shared" si="207"/>
        <v>1589.92</v>
      </c>
      <c r="BS73" s="68">
        <f t="shared" si="207"/>
        <v>1589.92</v>
      </c>
      <c r="BT73" s="68">
        <f t="shared" si="207"/>
        <v>1589.92</v>
      </c>
      <c r="BU73" s="68">
        <f t="shared" si="207"/>
        <v>1589.92</v>
      </c>
      <c r="BV73" s="68">
        <f t="shared" si="207"/>
        <v>1589.92</v>
      </c>
      <c r="BW73" s="69">
        <f t="shared" si="53"/>
        <v>34978.240000000005</v>
      </c>
    </row>
    <row r="74" spans="8:75" ht="15.75" hidden="1" outlineLevel="1" thickBot="1" x14ac:dyDescent="0.3">
      <c r="H74" s="291"/>
      <c r="I74" s="66" t="s">
        <v>96</v>
      </c>
      <c r="J74" s="66">
        <v>60</v>
      </c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4"/>
      <c r="AS74" s="204"/>
      <c r="AT74" s="204"/>
      <c r="AU74" s="204"/>
      <c r="AV74" s="204"/>
      <c r="AW74" s="204"/>
      <c r="AX74" s="200"/>
      <c r="AY74" s="200"/>
      <c r="AZ74" s="68">
        <f t="shared" si="208"/>
        <v>1589.92</v>
      </c>
      <c r="BA74" s="68">
        <f t="shared" si="208"/>
        <v>1589.92</v>
      </c>
      <c r="BB74" s="68">
        <f t="shared" si="208"/>
        <v>1589.92</v>
      </c>
      <c r="BC74" s="68">
        <f t="shared" si="208"/>
        <v>1589.92</v>
      </c>
      <c r="BD74" s="68">
        <f t="shared" si="208"/>
        <v>1589.92</v>
      </c>
      <c r="BE74" s="68">
        <f t="shared" si="208"/>
        <v>1589.92</v>
      </c>
      <c r="BF74" s="68">
        <f t="shared" si="208"/>
        <v>1589.92</v>
      </c>
      <c r="BG74" s="68">
        <f t="shared" si="208"/>
        <v>1589.92</v>
      </c>
      <c r="BH74" s="68">
        <f t="shared" si="208"/>
        <v>1589.92</v>
      </c>
      <c r="BI74" s="68">
        <f t="shared" si="208"/>
        <v>1589.92</v>
      </c>
      <c r="BJ74" s="84">
        <f t="shared" si="201"/>
        <v>15899.2</v>
      </c>
      <c r="BK74" s="68">
        <f t="shared" si="207"/>
        <v>1589.92</v>
      </c>
      <c r="BL74" s="68">
        <f t="shared" si="207"/>
        <v>1589.92</v>
      </c>
      <c r="BM74" s="68">
        <f t="shared" si="207"/>
        <v>1589.92</v>
      </c>
      <c r="BN74" s="68">
        <f t="shared" si="207"/>
        <v>1589.92</v>
      </c>
      <c r="BO74" s="68">
        <f t="shared" si="207"/>
        <v>1589.92</v>
      </c>
      <c r="BP74" s="68">
        <f t="shared" si="207"/>
        <v>1589.92</v>
      </c>
      <c r="BQ74" s="68">
        <f t="shared" si="207"/>
        <v>1589.92</v>
      </c>
      <c r="BR74" s="68">
        <f t="shared" si="207"/>
        <v>1589.92</v>
      </c>
      <c r="BS74" s="68">
        <f t="shared" si="207"/>
        <v>1589.92</v>
      </c>
      <c r="BT74" s="68">
        <f t="shared" si="207"/>
        <v>1589.92</v>
      </c>
      <c r="BU74" s="68">
        <f t="shared" si="207"/>
        <v>1589.92</v>
      </c>
      <c r="BV74" s="68">
        <f t="shared" si="207"/>
        <v>1589.92</v>
      </c>
      <c r="BW74" s="69">
        <f t="shared" si="53"/>
        <v>34978.240000000005</v>
      </c>
    </row>
    <row r="75" spans="8:75" ht="15.75" hidden="1" outlineLevel="1" thickBot="1" x14ac:dyDescent="0.3">
      <c r="H75" s="291"/>
      <c r="I75" s="66" t="s">
        <v>80</v>
      </c>
      <c r="J75" s="66">
        <v>61</v>
      </c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4"/>
      <c r="AS75" s="204"/>
      <c r="AT75" s="204"/>
      <c r="AU75" s="204"/>
      <c r="AV75" s="204"/>
      <c r="AW75" s="204"/>
      <c r="AX75" s="200"/>
      <c r="AY75" s="200"/>
      <c r="AZ75" s="198"/>
      <c r="BA75" s="68">
        <f t="shared" ref="BA75:BI75" si="209">$B$24</f>
        <v>772.97</v>
      </c>
      <c r="BB75" s="68">
        <f t="shared" si="209"/>
        <v>772.97</v>
      </c>
      <c r="BC75" s="68">
        <f t="shared" si="209"/>
        <v>772.97</v>
      </c>
      <c r="BD75" s="68">
        <f t="shared" si="209"/>
        <v>772.97</v>
      </c>
      <c r="BE75" s="68">
        <f t="shared" si="209"/>
        <v>772.97</v>
      </c>
      <c r="BF75" s="68">
        <f t="shared" si="209"/>
        <v>772.97</v>
      </c>
      <c r="BG75" s="68">
        <f t="shared" si="209"/>
        <v>772.97</v>
      </c>
      <c r="BH75" s="68">
        <f t="shared" si="209"/>
        <v>772.97</v>
      </c>
      <c r="BI75" s="68">
        <f t="shared" si="209"/>
        <v>772.97</v>
      </c>
      <c r="BJ75" s="84">
        <f t="shared" si="201"/>
        <v>6956.7300000000014</v>
      </c>
      <c r="BK75" s="68">
        <f t="shared" ref="BK75:BV75" si="210">$B$24</f>
        <v>772.97</v>
      </c>
      <c r="BL75" s="68">
        <f t="shared" si="210"/>
        <v>772.97</v>
      </c>
      <c r="BM75" s="68">
        <f t="shared" si="210"/>
        <v>772.97</v>
      </c>
      <c r="BN75" s="68">
        <f t="shared" si="210"/>
        <v>772.97</v>
      </c>
      <c r="BO75" s="68">
        <f t="shared" si="210"/>
        <v>772.97</v>
      </c>
      <c r="BP75" s="68">
        <f t="shared" si="210"/>
        <v>772.97</v>
      </c>
      <c r="BQ75" s="68">
        <f t="shared" si="210"/>
        <v>772.97</v>
      </c>
      <c r="BR75" s="68">
        <f t="shared" si="210"/>
        <v>772.97</v>
      </c>
      <c r="BS75" s="68">
        <f t="shared" si="210"/>
        <v>772.97</v>
      </c>
      <c r="BT75" s="68">
        <f t="shared" si="210"/>
        <v>772.97</v>
      </c>
      <c r="BU75" s="68">
        <f t="shared" si="210"/>
        <v>772.97</v>
      </c>
      <c r="BV75" s="68">
        <f t="shared" si="210"/>
        <v>772.97</v>
      </c>
      <c r="BW75" s="69">
        <f t="shared" si="53"/>
        <v>16232.370000000003</v>
      </c>
    </row>
    <row r="76" spans="8:75" ht="15.75" hidden="1" outlineLevel="1" thickBot="1" x14ac:dyDescent="0.3">
      <c r="H76" s="291"/>
      <c r="I76" s="66" t="s">
        <v>81</v>
      </c>
      <c r="J76" s="66">
        <v>62</v>
      </c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4"/>
      <c r="AS76" s="204"/>
      <c r="AT76" s="204"/>
      <c r="AU76" s="204"/>
      <c r="AV76" s="204"/>
      <c r="AW76" s="204"/>
      <c r="AX76" s="200"/>
      <c r="AY76" s="200"/>
      <c r="AZ76" s="198"/>
      <c r="BA76" s="68">
        <f t="shared" ref="BA76:BI76" si="211">$B$26</f>
        <v>2628.18</v>
      </c>
      <c r="BB76" s="68">
        <f t="shared" si="211"/>
        <v>2628.18</v>
      </c>
      <c r="BC76" s="68">
        <f t="shared" si="211"/>
        <v>2628.18</v>
      </c>
      <c r="BD76" s="68">
        <f t="shared" si="211"/>
        <v>2628.18</v>
      </c>
      <c r="BE76" s="68">
        <f t="shared" si="211"/>
        <v>2628.18</v>
      </c>
      <c r="BF76" s="68">
        <f t="shared" si="211"/>
        <v>2628.18</v>
      </c>
      <c r="BG76" s="68">
        <f t="shared" si="211"/>
        <v>2628.18</v>
      </c>
      <c r="BH76" s="68">
        <f t="shared" si="211"/>
        <v>2628.18</v>
      </c>
      <c r="BI76" s="68">
        <f t="shared" si="211"/>
        <v>2628.18</v>
      </c>
      <c r="BJ76" s="84">
        <f t="shared" si="201"/>
        <v>23653.62</v>
      </c>
      <c r="BK76" s="68">
        <f t="shared" ref="BK76:BV77" si="212">$B$26</f>
        <v>2628.18</v>
      </c>
      <c r="BL76" s="68">
        <f t="shared" si="212"/>
        <v>2628.18</v>
      </c>
      <c r="BM76" s="68">
        <f t="shared" si="212"/>
        <v>2628.18</v>
      </c>
      <c r="BN76" s="68">
        <f t="shared" si="212"/>
        <v>2628.18</v>
      </c>
      <c r="BO76" s="68">
        <f t="shared" si="212"/>
        <v>2628.18</v>
      </c>
      <c r="BP76" s="68">
        <f t="shared" si="212"/>
        <v>2628.18</v>
      </c>
      <c r="BQ76" s="68">
        <f t="shared" si="212"/>
        <v>2628.18</v>
      </c>
      <c r="BR76" s="68">
        <f t="shared" si="212"/>
        <v>2628.18</v>
      </c>
      <c r="BS76" s="68">
        <f t="shared" si="212"/>
        <v>2628.18</v>
      </c>
      <c r="BT76" s="68">
        <f t="shared" si="212"/>
        <v>2628.18</v>
      </c>
      <c r="BU76" s="68">
        <f t="shared" si="212"/>
        <v>2628.18</v>
      </c>
      <c r="BV76" s="68">
        <f t="shared" si="212"/>
        <v>2628.18</v>
      </c>
      <c r="BW76" s="69">
        <f t="shared" si="53"/>
        <v>55191.78</v>
      </c>
    </row>
    <row r="77" spans="8:75" ht="15.75" hidden="1" outlineLevel="1" thickBot="1" x14ac:dyDescent="0.3">
      <c r="H77" s="291"/>
      <c r="I77" s="66" t="s">
        <v>81</v>
      </c>
      <c r="J77" s="66">
        <v>63</v>
      </c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4"/>
      <c r="AS77" s="204"/>
      <c r="AT77" s="204"/>
      <c r="AU77" s="204"/>
      <c r="AV77" s="204"/>
      <c r="AW77" s="204"/>
      <c r="AX77" s="200"/>
      <c r="AY77" s="200"/>
      <c r="AZ77" s="198"/>
      <c r="BA77" s="200"/>
      <c r="BB77" s="68">
        <f t="shared" ref="BB77:BI77" si="213">$B$26</f>
        <v>2628.18</v>
      </c>
      <c r="BC77" s="68">
        <f t="shared" si="213"/>
        <v>2628.18</v>
      </c>
      <c r="BD77" s="68">
        <f t="shared" si="213"/>
        <v>2628.18</v>
      </c>
      <c r="BE77" s="68">
        <f t="shared" si="213"/>
        <v>2628.18</v>
      </c>
      <c r="BF77" s="68">
        <f t="shared" si="213"/>
        <v>2628.18</v>
      </c>
      <c r="BG77" s="68">
        <f t="shared" si="213"/>
        <v>2628.18</v>
      </c>
      <c r="BH77" s="68">
        <f t="shared" si="213"/>
        <v>2628.18</v>
      </c>
      <c r="BI77" s="68">
        <f t="shared" si="213"/>
        <v>2628.18</v>
      </c>
      <c r="BJ77" s="84">
        <f t="shared" si="201"/>
        <v>21025.439999999999</v>
      </c>
      <c r="BK77" s="68">
        <f t="shared" si="212"/>
        <v>2628.18</v>
      </c>
      <c r="BL77" s="68">
        <f t="shared" si="212"/>
        <v>2628.18</v>
      </c>
      <c r="BM77" s="68">
        <f t="shared" si="212"/>
        <v>2628.18</v>
      </c>
      <c r="BN77" s="68">
        <f t="shared" si="212"/>
        <v>2628.18</v>
      </c>
      <c r="BO77" s="68">
        <f t="shared" si="212"/>
        <v>2628.18</v>
      </c>
      <c r="BP77" s="68">
        <f t="shared" si="212"/>
        <v>2628.18</v>
      </c>
      <c r="BQ77" s="68">
        <f t="shared" si="212"/>
        <v>2628.18</v>
      </c>
      <c r="BR77" s="68">
        <f t="shared" si="212"/>
        <v>2628.18</v>
      </c>
      <c r="BS77" s="68">
        <f t="shared" si="212"/>
        <v>2628.18</v>
      </c>
      <c r="BT77" s="68">
        <f t="shared" si="212"/>
        <v>2628.18</v>
      </c>
      <c r="BU77" s="68">
        <f t="shared" si="212"/>
        <v>2628.18</v>
      </c>
      <c r="BV77" s="68">
        <f t="shared" si="212"/>
        <v>2628.18</v>
      </c>
      <c r="BW77" s="69">
        <f t="shared" si="53"/>
        <v>52563.6</v>
      </c>
    </row>
    <row r="78" spans="8:75" ht="15.75" hidden="1" outlineLevel="1" thickBot="1" x14ac:dyDescent="0.3">
      <c r="H78" s="291"/>
      <c r="I78" s="66" t="s">
        <v>96</v>
      </c>
      <c r="J78" s="66">
        <v>64</v>
      </c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4"/>
      <c r="AS78" s="204"/>
      <c r="AT78" s="204"/>
      <c r="AU78" s="204"/>
      <c r="AV78" s="204"/>
      <c r="AW78" s="204"/>
      <c r="AX78" s="200"/>
      <c r="AY78" s="200"/>
      <c r="AZ78" s="198"/>
      <c r="BA78" s="200"/>
      <c r="BB78" s="68">
        <f t="shared" ref="BB78:BI78" si="214">$B$25</f>
        <v>1589.92</v>
      </c>
      <c r="BC78" s="68">
        <f t="shared" si="214"/>
        <v>1589.92</v>
      </c>
      <c r="BD78" s="68">
        <f t="shared" si="214"/>
        <v>1589.92</v>
      </c>
      <c r="BE78" s="68">
        <f t="shared" si="214"/>
        <v>1589.92</v>
      </c>
      <c r="BF78" s="68">
        <f t="shared" si="214"/>
        <v>1589.92</v>
      </c>
      <c r="BG78" s="68">
        <f t="shared" si="214"/>
        <v>1589.92</v>
      </c>
      <c r="BH78" s="68">
        <f t="shared" si="214"/>
        <v>1589.92</v>
      </c>
      <c r="BI78" s="68">
        <f t="shared" si="214"/>
        <v>1589.92</v>
      </c>
      <c r="BJ78" s="84">
        <f t="shared" si="201"/>
        <v>12719.36</v>
      </c>
      <c r="BK78" s="68">
        <f t="shared" ref="BK78:BV79" si="215">$B$25</f>
        <v>1589.92</v>
      </c>
      <c r="BL78" s="68">
        <f t="shared" si="215"/>
        <v>1589.92</v>
      </c>
      <c r="BM78" s="68">
        <f t="shared" si="215"/>
        <v>1589.92</v>
      </c>
      <c r="BN78" s="68">
        <f t="shared" si="215"/>
        <v>1589.92</v>
      </c>
      <c r="BO78" s="68">
        <f t="shared" si="215"/>
        <v>1589.92</v>
      </c>
      <c r="BP78" s="68">
        <f t="shared" si="215"/>
        <v>1589.92</v>
      </c>
      <c r="BQ78" s="68">
        <f t="shared" si="215"/>
        <v>1589.92</v>
      </c>
      <c r="BR78" s="68">
        <f t="shared" si="215"/>
        <v>1589.92</v>
      </c>
      <c r="BS78" s="68">
        <f t="shared" si="215"/>
        <v>1589.92</v>
      </c>
      <c r="BT78" s="68">
        <f t="shared" si="215"/>
        <v>1589.92</v>
      </c>
      <c r="BU78" s="68">
        <f t="shared" si="215"/>
        <v>1589.92</v>
      </c>
      <c r="BV78" s="68">
        <f t="shared" si="215"/>
        <v>1589.92</v>
      </c>
      <c r="BW78" s="69">
        <f t="shared" si="53"/>
        <v>31798.400000000001</v>
      </c>
    </row>
    <row r="79" spans="8:75" ht="15.75" hidden="1" outlineLevel="1" thickBot="1" x14ac:dyDescent="0.3">
      <c r="H79" s="291"/>
      <c r="I79" s="66" t="s">
        <v>96</v>
      </c>
      <c r="J79" s="66">
        <v>65</v>
      </c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4"/>
      <c r="AS79" s="204"/>
      <c r="AT79" s="204"/>
      <c r="AU79" s="204"/>
      <c r="AV79" s="204"/>
      <c r="AW79" s="204"/>
      <c r="AX79" s="200"/>
      <c r="AY79" s="200"/>
      <c r="AZ79" s="198"/>
      <c r="BA79" s="200"/>
      <c r="BB79" s="200"/>
      <c r="BC79" s="68">
        <f t="shared" ref="BC79:BI79" si="216">$B$25</f>
        <v>1589.92</v>
      </c>
      <c r="BD79" s="68">
        <f t="shared" si="216"/>
        <v>1589.92</v>
      </c>
      <c r="BE79" s="68">
        <f t="shared" si="216"/>
        <v>1589.92</v>
      </c>
      <c r="BF79" s="68">
        <f t="shared" si="216"/>
        <v>1589.92</v>
      </c>
      <c r="BG79" s="68">
        <f t="shared" si="216"/>
        <v>1589.92</v>
      </c>
      <c r="BH79" s="68">
        <f t="shared" si="216"/>
        <v>1589.92</v>
      </c>
      <c r="BI79" s="68">
        <f t="shared" si="216"/>
        <v>1589.92</v>
      </c>
      <c r="BJ79" s="84">
        <f t="shared" si="201"/>
        <v>11129.44</v>
      </c>
      <c r="BK79" s="68">
        <f t="shared" si="215"/>
        <v>1589.92</v>
      </c>
      <c r="BL79" s="68">
        <f t="shared" si="215"/>
        <v>1589.92</v>
      </c>
      <c r="BM79" s="68">
        <f t="shared" si="215"/>
        <v>1589.92</v>
      </c>
      <c r="BN79" s="68">
        <f t="shared" si="215"/>
        <v>1589.92</v>
      </c>
      <c r="BO79" s="68">
        <f t="shared" si="215"/>
        <v>1589.92</v>
      </c>
      <c r="BP79" s="68">
        <f t="shared" si="215"/>
        <v>1589.92</v>
      </c>
      <c r="BQ79" s="68">
        <f t="shared" si="215"/>
        <v>1589.92</v>
      </c>
      <c r="BR79" s="68">
        <f t="shared" si="215"/>
        <v>1589.92</v>
      </c>
      <c r="BS79" s="68">
        <f t="shared" si="215"/>
        <v>1589.92</v>
      </c>
      <c r="BT79" s="68">
        <f t="shared" si="215"/>
        <v>1589.92</v>
      </c>
      <c r="BU79" s="68">
        <f t="shared" si="215"/>
        <v>1589.92</v>
      </c>
      <c r="BV79" s="68">
        <f t="shared" si="215"/>
        <v>1589.92</v>
      </c>
      <c r="BW79" s="69">
        <f t="shared" si="53"/>
        <v>30208.480000000003</v>
      </c>
    </row>
    <row r="80" spans="8:75" ht="15.75" hidden="1" outlineLevel="1" thickBot="1" x14ac:dyDescent="0.3">
      <c r="H80" s="291"/>
      <c r="I80" s="66" t="s">
        <v>80</v>
      </c>
      <c r="J80" s="66">
        <v>66</v>
      </c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4"/>
      <c r="AS80" s="204"/>
      <c r="AT80" s="204"/>
      <c r="AU80" s="204"/>
      <c r="AV80" s="204"/>
      <c r="AW80" s="204"/>
      <c r="AX80" s="200"/>
      <c r="AY80" s="200"/>
      <c r="AZ80" s="198"/>
      <c r="BA80" s="200"/>
      <c r="BB80" s="200"/>
      <c r="BC80" s="68">
        <f t="shared" ref="BC80:BI80" si="217">$B$24</f>
        <v>772.97</v>
      </c>
      <c r="BD80" s="68">
        <f t="shared" si="217"/>
        <v>772.97</v>
      </c>
      <c r="BE80" s="68">
        <f t="shared" si="217"/>
        <v>772.97</v>
      </c>
      <c r="BF80" s="68">
        <f t="shared" si="217"/>
        <v>772.97</v>
      </c>
      <c r="BG80" s="68">
        <f t="shared" si="217"/>
        <v>772.97</v>
      </c>
      <c r="BH80" s="68">
        <f t="shared" si="217"/>
        <v>772.97</v>
      </c>
      <c r="BI80" s="68">
        <f t="shared" si="217"/>
        <v>772.97</v>
      </c>
      <c r="BJ80" s="84">
        <f t="shared" si="201"/>
        <v>5410.7900000000009</v>
      </c>
      <c r="BK80" s="68">
        <f t="shared" ref="BK80:BV81" si="218">$B$24</f>
        <v>772.97</v>
      </c>
      <c r="BL80" s="68">
        <f t="shared" si="218"/>
        <v>772.97</v>
      </c>
      <c r="BM80" s="68">
        <f t="shared" si="218"/>
        <v>772.97</v>
      </c>
      <c r="BN80" s="68">
        <f t="shared" si="218"/>
        <v>772.97</v>
      </c>
      <c r="BO80" s="68">
        <f t="shared" si="218"/>
        <v>772.97</v>
      </c>
      <c r="BP80" s="68">
        <f t="shared" si="218"/>
        <v>772.97</v>
      </c>
      <c r="BQ80" s="68">
        <f t="shared" si="218"/>
        <v>772.97</v>
      </c>
      <c r="BR80" s="68">
        <f t="shared" si="218"/>
        <v>772.97</v>
      </c>
      <c r="BS80" s="68">
        <f t="shared" si="218"/>
        <v>772.97</v>
      </c>
      <c r="BT80" s="68">
        <f t="shared" si="218"/>
        <v>772.97</v>
      </c>
      <c r="BU80" s="68">
        <f t="shared" si="218"/>
        <v>772.97</v>
      </c>
      <c r="BV80" s="68">
        <f t="shared" si="218"/>
        <v>772.97</v>
      </c>
      <c r="BW80" s="69">
        <f t="shared" ref="BW80:BW92" si="219">SUM(BK80:BV80,BJ80)</f>
        <v>14686.430000000002</v>
      </c>
    </row>
    <row r="81" spans="8:75" ht="15.75" hidden="1" outlineLevel="1" thickBot="1" x14ac:dyDescent="0.3">
      <c r="H81" s="291"/>
      <c r="I81" s="66" t="s">
        <v>80</v>
      </c>
      <c r="J81" s="66">
        <v>67</v>
      </c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4"/>
      <c r="AS81" s="204"/>
      <c r="AT81" s="204"/>
      <c r="AU81" s="204"/>
      <c r="AV81" s="204"/>
      <c r="AW81" s="204"/>
      <c r="AX81" s="200"/>
      <c r="AY81" s="200"/>
      <c r="AZ81" s="198"/>
      <c r="BA81" s="200"/>
      <c r="BB81" s="200"/>
      <c r="BC81" s="200"/>
      <c r="BD81" s="68">
        <f t="shared" ref="BD81:BI81" si="220">$B$24</f>
        <v>772.97</v>
      </c>
      <c r="BE81" s="68">
        <f t="shared" si="220"/>
        <v>772.97</v>
      </c>
      <c r="BF81" s="68">
        <f t="shared" si="220"/>
        <v>772.97</v>
      </c>
      <c r="BG81" s="68">
        <f t="shared" si="220"/>
        <v>772.97</v>
      </c>
      <c r="BH81" s="68">
        <f t="shared" si="220"/>
        <v>772.97</v>
      </c>
      <c r="BI81" s="68">
        <f t="shared" si="220"/>
        <v>772.97</v>
      </c>
      <c r="BJ81" s="84">
        <f t="shared" si="201"/>
        <v>4637.8200000000006</v>
      </c>
      <c r="BK81" s="68">
        <f t="shared" si="218"/>
        <v>772.97</v>
      </c>
      <c r="BL81" s="68">
        <f t="shared" si="218"/>
        <v>772.97</v>
      </c>
      <c r="BM81" s="68">
        <f t="shared" si="218"/>
        <v>772.97</v>
      </c>
      <c r="BN81" s="68">
        <f t="shared" si="218"/>
        <v>772.97</v>
      </c>
      <c r="BO81" s="68">
        <f t="shared" si="218"/>
        <v>772.97</v>
      </c>
      <c r="BP81" s="68">
        <f t="shared" si="218"/>
        <v>772.97</v>
      </c>
      <c r="BQ81" s="68">
        <f t="shared" si="218"/>
        <v>772.97</v>
      </c>
      <c r="BR81" s="68">
        <f t="shared" si="218"/>
        <v>772.97</v>
      </c>
      <c r="BS81" s="68">
        <f t="shared" si="218"/>
        <v>772.97</v>
      </c>
      <c r="BT81" s="68">
        <f t="shared" si="218"/>
        <v>772.97</v>
      </c>
      <c r="BU81" s="68">
        <f t="shared" si="218"/>
        <v>772.97</v>
      </c>
      <c r="BV81" s="68">
        <f t="shared" si="218"/>
        <v>772.97</v>
      </c>
      <c r="BW81" s="69">
        <f t="shared" si="219"/>
        <v>13913.460000000003</v>
      </c>
    </row>
    <row r="82" spans="8:75" ht="15.75" hidden="1" outlineLevel="1" thickBot="1" x14ac:dyDescent="0.3">
      <c r="H82" s="291"/>
      <c r="I82" s="66" t="s">
        <v>81</v>
      </c>
      <c r="J82" s="66">
        <v>68</v>
      </c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4"/>
      <c r="AS82" s="204"/>
      <c r="AT82" s="204"/>
      <c r="AU82" s="204"/>
      <c r="AV82" s="204"/>
      <c r="AW82" s="204"/>
      <c r="AX82" s="200"/>
      <c r="AY82" s="200"/>
      <c r="AZ82" s="198"/>
      <c r="BA82" s="200"/>
      <c r="BB82" s="200"/>
      <c r="BC82" s="200"/>
      <c r="BD82" s="68">
        <f t="shared" ref="BD82:BI82" si="221">$B$26</f>
        <v>2628.18</v>
      </c>
      <c r="BE82" s="68">
        <f t="shared" si="221"/>
        <v>2628.18</v>
      </c>
      <c r="BF82" s="68">
        <f t="shared" si="221"/>
        <v>2628.18</v>
      </c>
      <c r="BG82" s="68">
        <f t="shared" si="221"/>
        <v>2628.18</v>
      </c>
      <c r="BH82" s="68">
        <f t="shared" si="221"/>
        <v>2628.18</v>
      </c>
      <c r="BI82" s="68">
        <f t="shared" si="221"/>
        <v>2628.18</v>
      </c>
      <c r="BJ82" s="84">
        <f t="shared" si="201"/>
        <v>15769.08</v>
      </c>
      <c r="BK82" s="68">
        <f t="shared" ref="BK82:BV82" si="222">$B$26</f>
        <v>2628.18</v>
      </c>
      <c r="BL82" s="68">
        <f t="shared" si="222"/>
        <v>2628.18</v>
      </c>
      <c r="BM82" s="68">
        <f t="shared" si="222"/>
        <v>2628.18</v>
      </c>
      <c r="BN82" s="68">
        <f t="shared" si="222"/>
        <v>2628.18</v>
      </c>
      <c r="BO82" s="68">
        <f t="shared" si="222"/>
        <v>2628.18</v>
      </c>
      <c r="BP82" s="68">
        <f t="shared" si="222"/>
        <v>2628.18</v>
      </c>
      <c r="BQ82" s="68">
        <f t="shared" si="222"/>
        <v>2628.18</v>
      </c>
      <c r="BR82" s="68">
        <f t="shared" si="222"/>
        <v>2628.18</v>
      </c>
      <c r="BS82" s="68">
        <f t="shared" si="222"/>
        <v>2628.18</v>
      </c>
      <c r="BT82" s="68">
        <f t="shared" si="222"/>
        <v>2628.18</v>
      </c>
      <c r="BU82" s="68">
        <f t="shared" si="222"/>
        <v>2628.18</v>
      </c>
      <c r="BV82" s="68">
        <f t="shared" si="222"/>
        <v>2628.18</v>
      </c>
      <c r="BW82" s="69">
        <f t="shared" si="219"/>
        <v>47307.24</v>
      </c>
    </row>
    <row r="83" spans="8:75" ht="15.75" hidden="1" outlineLevel="1" thickBot="1" x14ac:dyDescent="0.3">
      <c r="H83" s="291"/>
      <c r="I83" s="66" t="s">
        <v>96</v>
      </c>
      <c r="J83" s="66">
        <v>69</v>
      </c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4"/>
      <c r="AS83" s="204"/>
      <c r="AT83" s="204"/>
      <c r="AU83" s="204"/>
      <c r="AV83" s="204"/>
      <c r="AW83" s="204"/>
      <c r="AX83" s="200"/>
      <c r="AY83" s="200"/>
      <c r="AZ83" s="198"/>
      <c r="BA83" s="200"/>
      <c r="BB83" s="200"/>
      <c r="BC83" s="200"/>
      <c r="BD83" s="200"/>
      <c r="BE83" s="68">
        <f t="shared" ref="BE83:BI84" si="223">$B$25</f>
        <v>1589.92</v>
      </c>
      <c r="BF83" s="68">
        <f t="shared" si="223"/>
        <v>1589.92</v>
      </c>
      <c r="BG83" s="68">
        <f t="shared" si="223"/>
        <v>1589.92</v>
      </c>
      <c r="BH83" s="68">
        <f t="shared" si="223"/>
        <v>1589.92</v>
      </c>
      <c r="BI83" s="68">
        <f t="shared" si="223"/>
        <v>1589.92</v>
      </c>
      <c r="BJ83" s="84">
        <f t="shared" si="201"/>
        <v>7949.6</v>
      </c>
      <c r="BK83" s="68">
        <f t="shared" ref="BK83:BV84" si="224">$B$25</f>
        <v>1589.92</v>
      </c>
      <c r="BL83" s="68">
        <f t="shared" si="224"/>
        <v>1589.92</v>
      </c>
      <c r="BM83" s="68">
        <f t="shared" si="224"/>
        <v>1589.92</v>
      </c>
      <c r="BN83" s="68">
        <f t="shared" si="224"/>
        <v>1589.92</v>
      </c>
      <c r="BO83" s="68">
        <f t="shared" si="224"/>
        <v>1589.92</v>
      </c>
      <c r="BP83" s="68">
        <f t="shared" si="224"/>
        <v>1589.92</v>
      </c>
      <c r="BQ83" s="68">
        <f t="shared" si="224"/>
        <v>1589.92</v>
      </c>
      <c r="BR83" s="68">
        <f t="shared" si="224"/>
        <v>1589.92</v>
      </c>
      <c r="BS83" s="68">
        <f t="shared" si="224"/>
        <v>1589.92</v>
      </c>
      <c r="BT83" s="68">
        <f t="shared" si="224"/>
        <v>1589.92</v>
      </c>
      <c r="BU83" s="68">
        <f t="shared" si="224"/>
        <v>1589.92</v>
      </c>
      <c r="BV83" s="68">
        <f t="shared" si="224"/>
        <v>1589.92</v>
      </c>
      <c r="BW83" s="69">
        <f t="shared" si="219"/>
        <v>27028.639999999999</v>
      </c>
    </row>
    <row r="84" spans="8:75" ht="15.75" hidden="1" outlineLevel="1" thickBot="1" x14ac:dyDescent="0.3">
      <c r="H84" s="291"/>
      <c r="I84" s="66" t="s">
        <v>96</v>
      </c>
      <c r="J84" s="66">
        <v>70</v>
      </c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4"/>
      <c r="AS84" s="204"/>
      <c r="AT84" s="204"/>
      <c r="AU84" s="204"/>
      <c r="AV84" s="204"/>
      <c r="AW84" s="204"/>
      <c r="AX84" s="200"/>
      <c r="AY84" s="200"/>
      <c r="AZ84" s="198"/>
      <c r="BA84" s="200"/>
      <c r="BB84" s="200"/>
      <c r="BC84" s="200"/>
      <c r="BD84" s="200"/>
      <c r="BE84" s="68">
        <f t="shared" si="223"/>
        <v>1589.92</v>
      </c>
      <c r="BF84" s="68">
        <f t="shared" si="223"/>
        <v>1589.92</v>
      </c>
      <c r="BG84" s="68">
        <f t="shared" si="223"/>
        <v>1589.92</v>
      </c>
      <c r="BH84" s="68">
        <f t="shared" si="223"/>
        <v>1589.92</v>
      </c>
      <c r="BI84" s="68">
        <f t="shared" si="223"/>
        <v>1589.92</v>
      </c>
      <c r="BJ84" s="84">
        <f t="shared" si="201"/>
        <v>7949.6</v>
      </c>
      <c r="BK84" s="68">
        <f t="shared" si="224"/>
        <v>1589.92</v>
      </c>
      <c r="BL84" s="68">
        <f t="shared" si="224"/>
        <v>1589.92</v>
      </c>
      <c r="BM84" s="68">
        <f t="shared" si="224"/>
        <v>1589.92</v>
      </c>
      <c r="BN84" s="68">
        <f t="shared" si="224"/>
        <v>1589.92</v>
      </c>
      <c r="BO84" s="68">
        <f t="shared" si="224"/>
        <v>1589.92</v>
      </c>
      <c r="BP84" s="68">
        <f t="shared" si="224"/>
        <v>1589.92</v>
      </c>
      <c r="BQ84" s="68">
        <f t="shared" si="224"/>
        <v>1589.92</v>
      </c>
      <c r="BR84" s="68">
        <f t="shared" si="224"/>
        <v>1589.92</v>
      </c>
      <c r="BS84" s="68">
        <f t="shared" si="224"/>
        <v>1589.92</v>
      </c>
      <c r="BT84" s="68">
        <f t="shared" si="224"/>
        <v>1589.92</v>
      </c>
      <c r="BU84" s="68">
        <f t="shared" si="224"/>
        <v>1589.92</v>
      </c>
      <c r="BV84" s="68">
        <f t="shared" si="224"/>
        <v>1589.92</v>
      </c>
      <c r="BW84" s="69">
        <f t="shared" si="219"/>
        <v>27028.639999999999</v>
      </c>
    </row>
    <row r="85" spans="8:75" ht="15.75" hidden="1" outlineLevel="1" thickBot="1" x14ac:dyDescent="0.3">
      <c r="H85" s="291"/>
      <c r="I85" s="66" t="s">
        <v>80</v>
      </c>
      <c r="J85" s="66">
        <v>71</v>
      </c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4"/>
      <c r="AS85" s="204"/>
      <c r="AT85" s="204"/>
      <c r="AU85" s="204"/>
      <c r="AV85" s="204"/>
      <c r="AW85" s="204"/>
      <c r="AX85" s="200"/>
      <c r="AY85" s="200"/>
      <c r="AZ85" s="198"/>
      <c r="BA85" s="200"/>
      <c r="BB85" s="200"/>
      <c r="BC85" s="200"/>
      <c r="BD85" s="200"/>
      <c r="BE85" s="200"/>
      <c r="BF85" s="68">
        <f>$B$24</f>
        <v>772.97</v>
      </c>
      <c r="BG85" s="68">
        <f>$B$24</f>
        <v>772.97</v>
      </c>
      <c r="BH85" s="68">
        <f>$B$24</f>
        <v>772.97</v>
      </c>
      <c r="BI85" s="68">
        <f>$B$24</f>
        <v>772.97</v>
      </c>
      <c r="BJ85" s="84">
        <f t="shared" si="201"/>
        <v>3091.88</v>
      </c>
      <c r="BK85" s="68">
        <f t="shared" ref="BK85:BV85" si="225">$B$24</f>
        <v>772.97</v>
      </c>
      <c r="BL85" s="68">
        <f t="shared" si="225"/>
        <v>772.97</v>
      </c>
      <c r="BM85" s="68">
        <f t="shared" si="225"/>
        <v>772.97</v>
      </c>
      <c r="BN85" s="68">
        <f t="shared" si="225"/>
        <v>772.97</v>
      </c>
      <c r="BO85" s="68">
        <f t="shared" si="225"/>
        <v>772.97</v>
      </c>
      <c r="BP85" s="68">
        <f t="shared" si="225"/>
        <v>772.97</v>
      </c>
      <c r="BQ85" s="68">
        <f t="shared" si="225"/>
        <v>772.97</v>
      </c>
      <c r="BR85" s="68">
        <f t="shared" si="225"/>
        <v>772.97</v>
      </c>
      <c r="BS85" s="68">
        <f t="shared" si="225"/>
        <v>772.97</v>
      </c>
      <c r="BT85" s="68">
        <f t="shared" si="225"/>
        <v>772.97</v>
      </c>
      <c r="BU85" s="68">
        <f t="shared" si="225"/>
        <v>772.97</v>
      </c>
      <c r="BV85" s="68">
        <f t="shared" si="225"/>
        <v>772.97</v>
      </c>
      <c r="BW85" s="69">
        <f t="shared" si="219"/>
        <v>12367.52</v>
      </c>
    </row>
    <row r="86" spans="8:75" ht="15.75" hidden="1" outlineLevel="1" thickBot="1" x14ac:dyDescent="0.3">
      <c r="H86" s="291"/>
      <c r="I86" s="66" t="s">
        <v>96</v>
      </c>
      <c r="J86" s="66">
        <v>72</v>
      </c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4"/>
      <c r="AS86" s="204"/>
      <c r="AT86" s="204"/>
      <c r="AU86" s="204"/>
      <c r="AV86" s="204"/>
      <c r="AW86" s="204"/>
      <c r="AX86" s="200"/>
      <c r="AY86" s="200"/>
      <c r="AZ86" s="198"/>
      <c r="BA86" s="200"/>
      <c r="BB86" s="200"/>
      <c r="BC86" s="200"/>
      <c r="BD86" s="200"/>
      <c r="BE86" s="200"/>
      <c r="BF86" s="68">
        <f>$B$25</f>
        <v>1589.92</v>
      </c>
      <c r="BG86" s="68">
        <f>$B$25</f>
        <v>1589.92</v>
      </c>
      <c r="BH86" s="68">
        <f>$B$25</f>
        <v>1589.92</v>
      </c>
      <c r="BI86" s="68">
        <f>$B$25</f>
        <v>1589.92</v>
      </c>
      <c r="BJ86" s="84">
        <f t="shared" si="201"/>
        <v>6359.68</v>
      </c>
      <c r="BK86" s="68">
        <f t="shared" ref="BK86:BV86" si="226">$B$25</f>
        <v>1589.92</v>
      </c>
      <c r="BL86" s="68">
        <f t="shared" si="226"/>
        <v>1589.92</v>
      </c>
      <c r="BM86" s="68">
        <f t="shared" si="226"/>
        <v>1589.92</v>
      </c>
      <c r="BN86" s="68">
        <f t="shared" si="226"/>
        <v>1589.92</v>
      </c>
      <c r="BO86" s="68">
        <f t="shared" si="226"/>
        <v>1589.92</v>
      </c>
      <c r="BP86" s="68">
        <f t="shared" si="226"/>
        <v>1589.92</v>
      </c>
      <c r="BQ86" s="68">
        <f t="shared" si="226"/>
        <v>1589.92</v>
      </c>
      <c r="BR86" s="68">
        <f t="shared" si="226"/>
        <v>1589.92</v>
      </c>
      <c r="BS86" s="68">
        <f t="shared" si="226"/>
        <v>1589.92</v>
      </c>
      <c r="BT86" s="68">
        <f t="shared" si="226"/>
        <v>1589.92</v>
      </c>
      <c r="BU86" s="68">
        <f t="shared" si="226"/>
        <v>1589.92</v>
      </c>
      <c r="BV86" s="68">
        <f t="shared" si="226"/>
        <v>1589.92</v>
      </c>
      <c r="BW86" s="69">
        <f t="shared" si="219"/>
        <v>25438.720000000001</v>
      </c>
    </row>
    <row r="87" spans="8:75" ht="15.75" hidden="1" outlineLevel="1" thickBot="1" x14ac:dyDescent="0.3">
      <c r="H87" s="291"/>
      <c r="I87" s="66" t="s">
        <v>81</v>
      </c>
      <c r="J87" s="66">
        <v>73</v>
      </c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4"/>
      <c r="AS87" s="204"/>
      <c r="AT87" s="204"/>
      <c r="AU87" s="204"/>
      <c r="AV87" s="204"/>
      <c r="AW87" s="204"/>
      <c r="AX87" s="200"/>
      <c r="AY87" s="200"/>
      <c r="AZ87" s="198"/>
      <c r="BA87" s="200"/>
      <c r="BB87" s="200"/>
      <c r="BC87" s="200"/>
      <c r="BD87" s="200"/>
      <c r="BE87" s="200"/>
      <c r="BF87" s="200"/>
      <c r="BG87" s="68">
        <f t="shared" ref="BG87:BI88" si="227">$B$26</f>
        <v>2628.18</v>
      </c>
      <c r="BH87" s="68">
        <f t="shared" si="227"/>
        <v>2628.18</v>
      </c>
      <c r="BI87" s="68">
        <f t="shared" si="227"/>
        <v>2628.18</v>
      </c>
      <c r="BJ87" s="84">
        <f t="shared" si="201"/>
        <v>7884.5399999999991</v>
      </c>
      <c r="BK87" s="68">
        <f t="shared" ref="BK87:BV88" si="228">$B$26</f>
        <v>2628.18</v>
      </c>
      <c r="BL87" s="68">
        <f t="shared" si="228"/>
        <v>2628.18</v>
      </c>
      <c r="BM87" s="68">
        <f t="shared" si="228"/>
        <v>2628.18</v>
      </c>
      <c r="BN87" s="68">
        <f t="shared" si="228"/>
        <v>2628.18</v>
      </c>
      <c r="BO87" s="68">
        <f t="shared" si="228"/>
        <v>2628.18</v>
      </c>
      <c r="BP87" s="68">
        <f t="shared" si="228"/>
        <v>2628.18</v>
      </c>
      <c r="BQ87" s="68">
        <f t="shared" si="228"/>
        <v>2628.18</v>
      </c>
      <c r="BR87" s="68">
        <f t="shared" si="228"/>
        <v>2628.18</v>
      </c>
      <c r="BS87" s="68">
        <f t="shared" si="228"/>
        <v>2628.18</v>
      </c>
      <c r="BT87" s="68">
        <f t="shared" si="228"/>
        <v>2628.18</v>
      </c>
      <c r="BU87" s="68">
        <f t="shared" si="228"/>
        <v>2628.18</v>
      </c>
      <c r="BV87" s="68">
        <f t="shared" si="228"/>
        <v>2628.18</v>
      </c>
      <c r="BW87" s="69">
        <f t="shared" si="219"/>
        <v>39422.699999999997</v>
      </c>
    </row>
    <row r="88" spans="8:75" ht="15.75" hidden="1" outlineLevel="1" thickBot="1" x14ac:dyDescent="0.3">
      <c r="H88" s="291"/>
      <c r="I88" s="66" t="s">
        <v>81</v>
      </c>
      <c r="J88" s="66">
        <v>74</v>
      </c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4"/>
      <c r="AS88" s="204"/>
      <c r="AT88" s="204"/>
      <c r="AU88" s="204"/>
      <c r="AV88" s="204"/>
      <c r="AW88" s="204"/>
      <c r="AX88" s="200"/>
      <c r="AY88" s="200"/>
      <c r="AZ88" s="198"/>
      <c r="BA88" s="200"/>
      <c r="BB88" s="200"/>
      <c r="BC88" s="200"/>
      <c r="BD88" s="200"/>
      <c r="BE88" s="200"/>
      <c r="BF88" s="200"/>
      <c r="BG88" s="68">
        <f t="shared" si="227"/>
        <v>2628.18</v>
      </c>
      <c r="BH88" s="68">
        <f t="shared" si="227"/>
        <v>2628.18</v>
      </c>
      <c r="BI88" s="68">
        <f t="shared" si="227"/>
        <v>2628.18</v>
      </c>
      <c r="BJ88" s="84">
        <f t="shared" si="201"/>
        <v>7884.5399999999991</v>
      </c>
      <c r="BK88" s="68">
        <f t="shared" si="228"/>
        <v>2628.18</v>
      </c>
      <c r="BL88" s="68">
        <f t="shared" si="228"/>
        <v>2628.18</v>
      </c>
      <c r="BM88" s="68">
        <f t="shared" si="228"/>
        <v>2628.18</v>
      </c>
      <c r="BN88" s="68">
        <f t="shared" si="228"/>
        <v>2628.18</v>
      </c>
      <c r="BO88" s="68">
        <f t="shared" si="228"/>
        <v>2628.18</v>
      </c>
      <c r="BP88" s="68">
        <f t="shared" si="228"/>
        <v>2628.18</v>
      </c>
      <c r="BQ88" s="68">
        <f t="shared" si="228"/>
        <v>2628.18</v>
      </c>
      <c r="BR88" s="68">
        <f t="shared" si="228"/>
        <v>2628.18</v>
      </c>
      <c r="BS88" s="68">
        <f t="shared" si="228"/>
        <v>2628.18</v>
      </c>
      <c r="BT88" s="68">
        <f t="shared" si="228"/>
        <v>2628.18</v>
      </c>
      <c r="BU88" s="68">
        <f t="shared" si="228"/>
        <v>2628.18</v>
      </c>
      <c r="BV88" s="68">
        <f t="shared" si="228"/>
        <v>2628.18</v>
      </c>
      <c r="BW88" s="69">
        <f t="shared" si="219"/>
        <v>39422.699999999997</v>
      </c>
    </row>
    <row r="89" spans="8:75" ht="15.75" hidden="1" outlineLevel="1" thickBot="1" x14ac:dyDescent="0.3">
      <c r="H89" s="291"/>
      <c r="I89" s="66" t="s">
        <v>96</v>
      </c>
      <c r="J89" s="66">
        <v>75</v>
      </c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4"/>
      <c r="AS89" s="204"/>
      <c r="AT89" s="204"/>
      <c r="AU89" s="204"/>
      <c r="AV89" s="204"/>
      <c r="AW89" s="204"/>
      <c r="AX89" s="200"/>
      <c r="AY89" s="200"/>
      <c r="AZ89" s="198"/>
      <c r="BA89" s="200"/>
      <c r="BB89" s="200"/>
      <c r="BC89" s="200"/>
      <c r="BD89" s="200"/>
      <c r="BE89" s="200"/>
      <c r="BF89" s="200"/>
      <c r="BG89" s="200"/>
      <c r="BH89" s="68">
        <f>$B$25</f>
        <v>1589.92</v>
      </c>
      <c r="BI89" s="68">
        <f>$B$25</f>
        <v>1589.92</v>
      </c>
      <c r="BJ89" s="84">
        <f t="shared" si="201"/>
        <v>3179.84</v>
      </c>
      <c r="BK89" s="68">
        <f t="shared" ref="BK89:BV89" si="229">$B$25</f>
        <v>1589.92</v>
      </c>
      <c r="BL89" s="68">
        <f t="shared" si="229"/>
        <v>1589.92</v>
      </c>
      <c r="BM89" s="68">
        <f t="shared" si="229"/>
        <v>1589.92</v>
      </c>
      <c r="BN89" s="68">
        <f t="shared" si="229"/>
        <v>1589.92</v>
      </c>
      <c r="BO89" s="68">
        <f t="shared" si="229"/>
        <v>1589.92</v>
      </c>
      <c r="BP89" s="68">
        <f t="shared" si="229"/>
        <v>1589.92</v>
      </c>
      <c r="BQ89" s="68">
        <f t="shared" si="229"/>
        <v>1589.92</v>
      </c>
      <c r="BR89" s="68">
        <f t="shared" si="229"/>
        <v>1589.92</v>
      </c>
      <c r="BS89" s="68">
        <f t="shared" si="229"/>
        <v>1589.92</v>
      </c>
      <c r="BT89" s="68">
        <f t="shared" si="229"/>
        <v>1589.92</v>
      </c>
      <c r="BU89" s="68">
        <f t="shared" si="229"/>
        <v>1589.92</v>
      </c>
      <c r="BV89" s="68">
        <f t="shared" si="229"/>
        <v>1589.92</v>
      </c>
      <c r="BW89" s="69">
        <f t="shared" si="219"/>
        <v>22258.880000000001</v>
      </c>
    </row>
    <row r="90" spans="8:75" ht="15.75" hidden="1" outlineLevel="1" thickBot="1" x14ac:dyDescent="0.3">
      <c r="H90" s="291"/>
      <c r="I90" s="66" t="s">
        <v>81</v>
      </c>
      <c r="J90" s="66">
        <v>76</v>
      </c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4"/>
      <c r="AS90" s="204"/>
      <c r="AT90" s="204"/>
      <c r="AU90" s="204"/>
      <c r="AV90" s="204"/>
      <c r="AW90" s="204"/>
      <c r="AX90" s="200"/>
      <c r="AY90" s="200"/>
      <c r="AZ90" s="198"/>
      <c r="BA90" s="200"/>
      <c r="BB90" s="200"/>
      <c r="BC90" s="200"/>
      <c r="BD90" s="200"/>
      <c r="BE90" s="200"/>
      <c r="BF90" s="200"/>
      <c r="BG90" s="200"/>
      <c r="BH90" s="68">
        <f>$B$26</f>
        <v>2628.18</v>
      </c>
      <c r="BI90" s="68">
        <f>$B$26</f>
        <v>2628.18</v>
      </c>
      <c r="BJ90" s="84">
        <f t="shared" si="201"/>
        <v>5256.36</v>
      </c>
      <c r="BK90" s="68">
        <f t="shared" ref="BK90:BV90" si="230">$B$26</f>
        <v>2628.18</v>
      </c>
      <c r="BL90" s="68">
        <f t="shared" si="230"/>
        <v>2628.18</v>
      </c>
      <c r="BM90" s="68">
        <f t="shared" si="230"/>
        <v>2628.18</v>
      </c>
      <c r="BN90" s="68">
        <f t="shared" si="230"/>
        <v>2628.18</v>
      </c>
      <c r="BO90" s="68">
        <f t="shared" si="230"/>
        <v>2628.18</v>
      </c>
      <c r="BP90" s="68">
        <f t="shared" si="230"/>
        <v>2628.18</v>
      </c>
      <c r="BQ90" s="68">
        <f t="shared" si="230"/>
        <v>2628.18</v>
      </c>
      <c r="BR90" s="68">
        <f t="shared" si="230"/>
        <v>2628.18</v>
      </c>
      <c r="BS90" s="68">
        <f t="shared" si="230"/>
        <v>2628.18</v>
      </c>
      <c r="BT90" s="68">
        <f t="shared" si="230"/>
        <v>2628.18</v>
      </c>
      <c r="BU90" s="68">
        <f t="shared" si="230"/>
        <v>2628.18</v>
      </c>
      <c r="BV90" s="68">
        <f t="shared" si="230"/>
        <v>2628.18</v>
      </c>
      <c r="BW90" s="69">
        <f t="shared" si="219"/>
        <v>36794.519999999997</v>
      </c>
    </row>
    <row r="91" spans="8:75" ht="15.75" hidden="1" outlineLevel="1" thickBot="1" x14ac:dyDescent="0.3">
      <c r="H91" s="291"/>
      <c r="I91" s="66" t="s">
        <v>80</v>
      </c>
      <c r="J91" s="66">
        <v>77</v>
      </c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4"/>
      <c r="AS91" s="204"/>
      <c r="AT91" s="204"/>
      <c r="AU91" s="204"/>
      <c r="AV91" s="204"/>
      <c r="AW91" s="204"/>
      <c r="AX91" s="200"/>
      <c r="AY91" s="200"/>
      <c r="AZ91" s="198"/>
      <c r="BA91" s="200"/>
      <c r="BB91" s="200"/>
      <c r="BC91" s="200"/>
      <c r="BD91" s="200"/>
      <c r="BE91" s="200"/>
      <c r="BF91" s="200"/>
      <c r="BG91" s="200"/>
      <c r="BH91" s="200"/>
      <c r="BI91" s="68">
        <f>$B$24</f>
        <v>772.97</v>
      </c>
      <c r="BJ91" s="84">
        <f t="shared" si="201"/>
        <v>772.97</v>
      </c>
      <c r="BK91" s="68">
        <f t="shared" ref="BK91:BV91" si="231">$B$24</f>
        <v>772.97</v>
      </c>
      <c r="BL91" s="68">
        <f t="shared" si="231"/>
        <v>772.97</v>
      </c>
      <c r="BM91" s="68">
        <f t="shared" si="231"/>
        <v>772.97</v>
      </c>
      <c r="BN91" s="68">
        <f t="shared" si="231"/>
        <v>772.97</v>
      </c>
      <c r="BO91" s="68">
        <f t="shared" si="231"/>
        <v>772.97</v>
      </c>
      <c r="BP91" s="68">
        <f t="shared" si="231"/>
        <v>772.97</v>
      </c>
      <c r="BQ91" s="68">
        <f t="shared" si="231"/>
        <v>772.97</v>
      </c>
      <c r="BR91" s="68">
        <f t="shared" si="231"/>
        <v>772.97</v>
      </c>
      <c r="BS91" s="68">
        <f t="shared" si="231"/>
        <v>772.97</v>
      </c>
      <c r="BT91" s="68">
        <f t="shared" si="231"/>
        <v>772.97</v>
      </c>
      <c r="BU91" s="68">
        <f t="shared" si="231"/>
        <v>772.97</v>
      </c>
      <c r="BV91" s="68">
        <f t="shared" si="231"/>
        <v>772.97</v>
      </c>
      <c r="BW91" s="69">
        <f t="shared" si="219"/>
        <v>10048.61</v>
      </c>
    </row>
    <row r="92" spans="8:75" ht="15.75" hidden="1" outlineLevel="1" thickBot="1" x14ac:dyDescent="0.3">
      <c r="H92" s="291"/>
      <c r="I92" s="66" t="s">
        <v>81</v>
      </c>
      <c r="J92" s="66">
        <v>78</v>
      </c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4"/>
      <c r="AS92" s="204"/>
      <c r="AT92" s="204"/>
      <c r="AU92" s="204"/>
      <c r="AV92" s="204"/>
      <c r="AW92" s="204"/>
      <c r="AX92" s="200"/>
      <c r="AY92" s="200"/>
      <c r="AZ92" s="198"/>
      <c r="BA92" s="200"/>
      <c r="BB92" s="200"/>
      <c r="BC92" s="200"/>
      <c r="BD92" s="200"/>
      <c r="BE92" s="200"/>
      <c r="BF92" s="200"/>
      <c r="BG92" s="200"/>
      <c r="BH92" s="200"/>
      <c r="BI92" s="68">
        <f>$B$26</f>
        <v>2628.18</v>
      </c>
      <c r="BJ92" s="84">
        <f t="shared" si="201"/>
        <v>2628.18</v>
      </c>
      <c r="BK92" s="68">
        <f t="shared" ref="BK92:BV92" si="232">$B$26</f>
        <v>2628.18</v>
      </c>
      <c r="BL92" s="68">
        <f t="shared" si="232"/>
        <v>2628.18</v>
      </c>
      <c r="BM92" s="68">
        <f t="shared" si="232"/>
        <v>2628.18</v>
      </c>
      <c r="BN92" s="68">
        <f t="shared" si="232"/>
        <v>2628.18</v>
      </c>
      <c r="BO92" s="68">
        <f t="shared" si="232"/>
        <v>2628.18</v>
      </c>
      <c r="BP92" s="68">
        <f t="shared" si="232"/>
        <v>2628.18</v>
      </c>
      <c r="BQ92" s="68">
        <f t="shared" si="232"/>
        <v>2628.18</v>
      </c>
      <c r="BR92" s="68">
        <f t="shared" si="232"/>
        <v>2628.18</v>
      </c>
      <c r="BS92" s="68">
        <f t="shared" si="232"/>
        <v>2628.18</v>
      </c>
      <c r="BT92" s="68">
        <f t="shared" si="232"/>
        <v>2628.18</v>
      </c>
      <c r="BU92" s="68">
        <f t="shared" si="232"/>
        <v>2628.18</v>
      </c>
      <c r="BV92" s="68">
        <f t="shared" si="232"/>
        <v>2628.18</v>
      </c>
      <c r="BW92" s="69">
        <f t="shared" si="219"/>
        <v>34166.339999999997</v>
      </c>
    </row>
    <row r="93" spans="8:75" ht="15.75" hidden="1" outlineLevel="1" thickBot="1" x14ac:dyDescent="0.3">
      <c r="H93" s="291"/>
      <c r="I93" s="66" t="s">
        <v>96</v>
      </c>
      <c r="J93" s="66">
        <v>79</v>
      </c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7"/>
      <c r="AS93" s="127"/>
      <c r="AT93" s="127"/>
      <c r="AU93" s="127"/>
      <c r="AV93" s="127"/>
      <c r="AW93" s="127"/>
      <c r="AX93" s="126"/>
      <c r="AY93" s="126"/>
      <c r="AZ93" s="128"/>
      <c r="BA93" s="126"/>
      <c r="BB93" s="126"/>
      <c r="BC93" s="126"/>
      <c r="BD93" s="126"/>
      <c r="BE93" s="258" t="s">
        <v>199</v>
      </c>
      <c r="BF93" s="259"/>
      <c r="BG93" s="259"/>
      <c r="BH93" s="259"/>
      <c r="BI93" s="259"/>
      <c r="BJ93" s="121">
        <f>SUM(BJ15:BJ92)</f>
        <v>2879079.6900000013</v>
      </c>
      <c r="BK93" s="68">
        <f t="shared" ref="BK93:BV94" si="233">$B$25</f>
        <v>1589.92</v>
      </c>
      <c r="BL93" s="68">
        <f t="shared" si="233"/>
        <v>1589.92</v>
      </c>
      <c r="BM93" s="68">
        <f t="shared" si="233"/>
        <v>1589.92</v>
      </c>
      <c r="BN93" s="68">
        <f t="shared" si="233"/>
        <v>1589.92</v>
      </c>
      <c r="BO93" s="68">
        <f t="shared" si="233"/>
        <v>1589.92</v>
      </c>
      <c r="BP93" s="68">
        <f t="shared" si="233"/>
        <v>1589.92</v>
      </c>
      <c r="BQ93" s="68">
        <f t="shared" si="233"/>
        <v>1589.92</v>
      </c>
      <c r="BR93" s="68">
        <f t="shared" si="233"/>
        <v>1589.92</v>
      </c>
      <c r="BS93" s="68">
        <f t="shared" si="233"/>
        <v>1589.92</v>
      </c>
      <c r="BT93" s="68">
        <f t="shared" si="233"/>
        <v>1589.92</v>
      </c>
      <c r="BU93" s="68">
        <f t="shared" si="233"/>
        <v>1589.92</v>
      </c>
      <c r="BV93" s="68">
        <f t="shared" si="233"/>
        <v>1589.92</v>
      </c>
      <c r="BW93" s="85">
        <f t="shared" ref="BW93:BW116" si="234">SUM(BK93:BV93)</f>
        <v>19079.04</v>
      </c>
    </row>
    <row r="94" spans="8:75" ht="15.75" hidden="1" outlineLevel="1" thickBot="1" x14ac:dyDescent="0.3">
      <c r="H94" s="291"/>
      <c r="I94" s="66" t="s">
        <v>96</v>
      </c>
      <c r="J94" s="66">
        <v>80</v>
      </c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4"/>
      <c r="AS94" s="204"/>
      <c r="AT94" s="204"/>
      <c r="AU94" s="204"/>
      <c r="AV94" s="204"/>
      <c r="AW94" s="204"/>
      <c r="AX94" s="200"/>
      <c r="AY94" s="200"/>
      <c r="AZ94" s="198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68">
        <f t="shared" si="233"/>
        <v>1589.92</v>
      </c>
      <c r="BL94" s="68">
        <f t="shared" si="233"/>
        <v>1589.92</v>
      </c>
      <c r="BM94" s="68">
        <f t="shared" si="233"/>
        <v>1589.92</v>
      </c>
      <c r="BN94" s="68">
        <f t="shared" si="233"/>
        <v>1589.92</v>
      </c>
      <c r="BO94" s="68">
        <f t="shared" si="233"/>
        <v>1589.92</v>
      </c>
      <c r="BP94" s="68">
        <f t="shared" si="233"/>
        <v>1589.92</v>
      </c>
      <c r="BQ94" s="68">
        <f t="shared" si="233"/>
        <v>1589.92</v>
      </c>
      <c r="BR94" s="68">
        <f t="shared" si="233"/>
        <v>1589.92</v>
      </c>
      <c r="BS94" s="68">
        <f t="shared" si="233"/>
        <v>1589.92</v>
      </c>
      <c r="BT94" s="68">
        <f t="shared" si="233"/>
        <v>1589.92</v>
      </c>
      <c r="BU94" s="68">
        <f t="shared" si="233"/>
        <v>1589.92</v>
      </c>
      <c r="BV94" s="68">
        <f t="shared" si="233"/>
        <v>1589.92</v>
      </c>
      <c r="BW94" s="85">
        <f t="shared" si="234"/>
        <v>19079.04</v>
      </c>
    </row>
    <row r="95" spans="8:75" ht="15.75" hidden="1" outlineLevel="1" thickBot="1" x14ac:dyDescent="0.3">
      <c r="H95" s="291"/>
      <c r="I95" s="66" t="s">
        <v>80</v>
      </c>
      <c r="J95" s="66">
        <v>81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4"/>
      <c r="AS95" s="204"/>
      <c r="AT95" s="204"/>
      <c r="AU95" s="204"/>
      <c r="AV95" s="204"/>
      <c r="AW95" s="204"/>
      <c r="AX95" s="200"/>
      <c r="AY95" s="200"/>
      <c r="AZ95" s="198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68">
        <f t="shared" ref="BL95:BV95" si="235">$B$24</f>
        <v>772.97</v>
      </c>
      <c r="BM95" s="68">
        <f t="shared" si="235"/>
        <v>772.97</v>
      </c>
      <c r="BN95" s="68">
        <f t="shared" si="235"/>
        <v>772.97</v>
      </c>
      <c r="BO95" s="68">
        <f t="shared" si="235"/>
        <v>772.97</v>
      </c>
      <c r="BP95" s="68">
        <f t="shared" si="235"/>
        <v>772.97</v>
      </c>
      <c r="BQ95" s="68">
        <f t="shared" si="235"/>
        <v>772.97</v>
      </c>
      <c r="BR95" s="68">
        <f t="shared" si="235"/>
        <v>772.97</v>
      </c>
      <c r="BS95" s="68">
        <f t="shared" si="235"/>
        <v>772.97</v>
      </c>
      <c r="BT95" s="68">
        <f t="shared" si="235"/>
        <v>772.97</v>
      </c>
      <c r="BU95" s="68">
        <f t="shared" si="235"/>
        <v>772.97</v>
      </c>
      <c r="BV95" s="68">
        <f t="shared" si="235"/>
        <v>772.97</v>
      </c>
      <c r="BW95" s="85">
        <f t="shared" si="234"/>
        <v>8502.6700000000019</v>
      </c>
    </row>
    <row r="96" spans="8:75" ht="15.75" hidden="1" outlineLevel="1" thickBot="1" x14ac:dyDescent="0.3">
      <c r="H96" s="291"/>
      <c r="I96" s="66" t="s">
        <v>96</v>
      </c>
      <c r="J96" s="66">
        <v>82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4"/>
      <c r="AS96" s="204"/>
      <c r="AT96" s="204"/>
      <c r="AU96" s="204"/>
      <c r="AV96" s="204"/>
      <c r="AW96" s="204"/>
      <c r="AX96" s="200"/>
      <c r="AY96" s="200"/>
      <c r="AZ96" s="198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68">
        <f t="shared" ref="BL96:BV96" si="236">$B$25</f>
        <v>1589.92</v>
      </c>
      <c r="BM96" s="68">
        <f t="shared" si="236"/>
        <v>1589.92</v>
      </c>
      <c r="BN96" s="68">
        <f t="shared" si="236"/>
        <v>1589.92</v>
      </c>
      <c r="BO96" s="68">
        <f t="shared" si="236"/>
        <v>1589.92</v>
      </c>
      <c r="BP96" s="68">
        <f t="shared" si="236"/>
        <v>1589.92</v>
      </c>
      <c r="BQ96" s="68">
        <f t="shared" si="236"/>
        <v>1589.92</v>
      </c>
      <c r="BR96" s="68">
        <f t="shared" si="236"/>
        <v>1589.92</v>
      </c>
      <c r="BS96" s="68">
        <f t="shared" si="236"/>
        <v>1589.92</v>
      </c>
      <c r="BT96" s="68">
        <f t="shared" si="236"/>
        <v>1589.92</v>
      </c>
      <c r="BU96" s="68">
        <f t="shared" si="236"/>
        <v>1589.92</v>
      </c>
      <c r="BV96" s="68">
        <f t="shared" si="236"/>
        <v>1589.92</v>
      </c>
      <c r="BW96" s="85">
        <f t="shared" si="234"/>
        <v>17489.120000000003</v>
      </c>
    </row>
    <row r="97" spans="8:75" ht="15.75" hidden="1" outlineLevel="1" thickBot="1" x14ac:dyDescent="0.3">
      <c r="H97" s="291"/>
      <c r="I97" s="66" t="s">
        <v>96</v>
      </c>
      <c r="J97" s="66">
        <v>83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4"/>
      <c r="AS97" s="204"/>
      <c r="AT97" s="204"/>
      <c r="AU97" s="204"/>
      <c r="AV97" s="204"/>
      <c r="AW97" s="204"/>
      <c r="AX97" s="200"/>
      <c r="AY97" s="200"/>
      <c r="AZ97" s="198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68">
        <f t="shared" ref="BM97:BV97" si="237">$B$25</f>
        <v>1589.92</v>
      </c>
      <c r="BN97" s="68">
        <f t="shared" si="237"/>
        <v>1589.92</v>
      </c>
      <c r="BO97" s="68">
        <f t="shared" si="237"/>
        <v>1589.92</v>
      </c>
      <c r="BP97" s="68">
        <f t="shared" si="237"/>
        <v>1589.92</v>
      </c>
      <c r="BQ97" s="68">
        <f t="shared" si="237"/>
        <v>1589.92</v>
      </c>
      <c r="BR97" s="68">
        <f t="shared" si="237"/>
        <v>1589.92</v>
      </c>
      <c r="BS97" s="68">
        <f t="shared" si="237"/>
        <v>1589.92</v>
      </c>
      <c r="BT97" s="68">
        <f t="shared" si="237"/>
        <v>1589.92</v>
      </c>
      <c r="BU97" s="68">
        <f t="shared" si="237"/>
        <v>1589.92</v>
      </c>
      <c r="BV97" s="68">
        <f t="shared" si="237"/>
        <v>1589.92</v>
      </c>
      <c r="BW97" s="85">
        <f t="shared" si="234"/>
        <v>15899.2</v>
      </c>
    </row>
    <row r="98" spans="8:75" ht="15.75" hidden="1" outlineLevel="1" thickBot="1" x14ac:dyDescent="0.3">
      <c r="H98" s="291"/>
      <c r="I98" s="66" t="s">
        <v>81</v>
      </c>
      <c r="J98" s="66">
        <v>84</v>
      </c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4"/>
      <c r="AS98" s="204"/>
      <c r="AT98" s="204"/>
      <c r="AU98" s="204"/>
      <c r="AV98" s="204"/>
      <c r="AW98" s="204"/>
      <c r="AX98" s="200"/>
      <c r="AY98" s="200"/>
      <c r="AZ98" s="198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68">
        <f t="shared" ref="BM98:BV98" si="238">$B$26</f>
        <v>2628.18</v>
      </c>
      <c r="BN98" s="68">
        <f t="shared" si="238"/>
        <v>2628.18</v>
      </c>
      <c r="BO98" s="68">
        <f t="shared" si="238"/>
        <v>2628.18</v>
      </c>
      <c r="BP98" s="68">
        <f t="shared" si="238"/>
        <v>2628.18</v>
      </c>
      <c r="BQ98" s="68">
        <f t="shared" si="238"/>
        <v>2628.18</v>
      </c>
      <c r="BR98" s="68">
        <f t="shared" si="238"/>
        <v>2628.18</v>
      </c>
      <c r="BS98" s="68">
        <f t="shared" si="238"/>
        <v>2628.18</v>
      </c>
      <c r="BT98" s="68">
        <f t="shared" si="238"/>
        <v>2628.18</v>
      </c>
      <c r="BU98" s="68">
        <f t="shared" si="238"/>
        <v>2628.18</v>
      </c>
      <c r="BV98" s="68">
        <f t="shared" si="238"/>
        <v>2628.18</v>
      </c>
      <c r="BW98" s="85">
        <f t="shared" si="234"/>
        <v>26281.8</v>
      </c>
    </row>
    <row r="99" spans="8:75" ht="15.75" hidden="1" outlineLevel="1" thickBot="1" x14ac:dyDescent="0.3">
      <c r="H99" s="291"/>
      <c r="I99" s="66" t="s">
        <v>81</v>
      </c>
      <c r="J99" s="66">
        <v>85</v>
      </c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4"/>
      <c r="AS99" s="204"/>
      <c r="AT99" s="204"/>
      <c r="AU99" s="204"/>
      <c r="AV99" s="204"/>
      <c r="AW99" s="204"/>
      <c r="AX99" s="200"/>
      <c r="AY99" s="200"/>
      <c r="AZ99" s="198"/>
      <c r="BA99" s="200"/>
      <c r="BB99" s="200"/>
      <c r="BC99" s="200"/>
      <c r="BD99" s="200"/>
      <c r="BE99" s="200"/>
      <c r="BF99" s="200"/>
      <c r="BG99" s="200"/>
      <c r="BH99" s="200"/>
      <c r="BI99" s="200"/>
      <c r="BJ99" s="200"/>
      <c r="BK99" s="200"/>
      <c r="BL99" s="200"/>
      <c r="BM99" s="200"/>
      <c r="BN99" s="68">
        <f t="shared" ref="BN99:BV99" si="239">$B$26</f>
        <v>2628.18</v>
      </c>
      <c r="BO99" s="68">
        <f t="shared" si="239"/>
        <v>2628.18</v>
      </c>
      <c r="BP99" s="68">
        <f t="shared" si="239"/>
        <v>2628.18</v>
      </c>
      <c r="BQ99" s="68">
        <f t="shared" si="239"/>
        <v>2628.18</v>
      </c>
      <c r="BR99" s="68">
        <f t="shared" si="239"/>
        <v>2628.18</v>
      </c>
      <c r="BS99" s="68">
        <f t="shared" si="239"/>
        <v>2628.18</v>
      </c>
      <c r="BT99" s="68">
        <f t="shared" si="239"/>
        <v>2628.18</v>
      </c>
      <c r="BU99" s="68">
        <f t="shared" si="239"/>
        <v>2628.18</v>
      </c>
      <c r="BV99" s="68">
        <f t="shared" si="239"/>
        <v>2628.18</v>
      </c>
      <c r="BW99" s="85">
        <f t="shared" si="234"/>
        <v>23653.62</v>
      </c>
    </row>
    <row r="100" spans="8:75" ht="15.75" hidden="1" outlineLevel="1" thickBot="1" x14ac:dyDescent="0.3">
      <c r="H100" s="291"/>
      <c r="I100" s="66" t="s">
        <v>80</v>
      </c>
      <c r="J100" s="66">
        <v>86</v>
      </c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4"/>
      <c r="AS100" s="204"/>
      <c r="AT100" s="204"/>
      <c r="AU100" s="204"/>
      <c r="AV100" s="204"/>
      <c r="AW100" s="204"/>
      <c r="AX100" s="200"/>
      <c r="AY100" s="200"/>
      <c r="AZ100" s="198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68">
        <f t="shared" ref="BN100:BV100" si="240">$B$24</f>
        <v>772.97</v>
      </c>
      <c r="BO100" s="68">
        <f t="shared" si="240"/>
        <v>772.97</v>
      </c>
      <c r="BP100" s="68">
        <f t="shared" si="240"/>
        <v>772.97</v>
      </c>
      <c r="BQ100" s="68">
        <f t="shared" si="240"/>
        <v>772.97</v>
      </c>
      <c r="BR100" s="68">
        <f t="shared" si="240"/>
        <v>772.97</v>
      </c>
      <c r="BS100" s="68">
        <f t="shared" si="240"/>
        <v>772.97</v>
      </c>
      <c r="BT100" s="68">
        <f t="shared" si="240"/>
        <v>772.97</v>
      </c>
      <c r="BU100" s="68">
        <f t="shared" si="240"/>
        <v>772.97</v>
      </c>
      <c r="BV100" s="68">
        <f t="shared" si="240"/>
        <v>772.97</v>
      </c>
      <c r="BW100" s="85">
        <f t="shared" si="234"/>
        <v>6956.7300000000014</v>
      </c>
    </row>
    <row r="101" spans="8:75" ht="15.75" hidden="1" outlineLevel="1" thickBot="1" x14ac:dyDescent="0.3">
      <c r="H101" s="291"/>
      <c r="I101" s="66" t="s">
        <v>96</v>
      </c>
      <c r="J101" s="66">
        <v>87</v>
      </c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4"/>
      <c r="AS101" s="204"/>
      <c r="AT101" s="204"/>
      <c r="AU101" s="204"/>
      <c r="AV101" s="204"/>
      <c r="AW101" s="204"/>
      <c r="AX101" s="200"/>
      <c r="AY101" s="200"/>
      <c r="AZ101" s="198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0"/>
      <c r="BO101" s="68">
        <f t="shared" ref="BO101:BV101" si="241">$B$25</f>
        <v>1589.92</v>
      </c>
      <c r="BP101" s="68">
        <f t="shared" si="241"/>
        <v>1589.92</v>
      </c>
      <c r="BQ101" s="68">
        <f t="shared" si="241"/>
        <v>1589.92</v>
      </c>
      <c r="BR101" s="68">
        <f t="shared" si="241"/>
        <v>1589.92</v>
      </c>
      <c r="BS101" s="68">
        <f t="shared" si="241"/>
        <v>1589.92</v>
      </c>
      <c r="BT101" s="68">
        <f t="shared" si="241"/>
        <v>1589.92</v>
      </c>
      <c r="BU101" s="68">
        <f t="shared" si="241"/>
        <v>1589.92</v>
      </c>
      <c r="BV101" s="68">
        <f t="shared" si="241"/>
        <v>1589.92</v>
      </c>
      <c r="BW101" s="85">
        <f t="shared" si="234"/>
        <v>12719.36</v>
      </c>
    </row>
    <row r="102" spans="8:75" ht="15.75" hidden="1" outlineLevel="1" thickBot="1" x14ac:dyDescent="0.3">
      <c r="H102" s="291"/>
      <c r="I102" s="66" t="s">
        <v>80</v>
      </c>
      <c r="J102" s="66">
        <v>88</v>
      </c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4"/>
      <c r="AS102" s="204"/>
      <c r="AT102" s="204"/>
      <c r="AU102" s="204"/>
      <c r="AV102" s="204"/>
      <c r="AW102" s="204"/>
      <c r="AX102" s="200"/>
      <c r="AY102" s="200"/>
      <c r="AZ102" s="198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0"/>
      <c r="BO102" s="68">
        <f t="shared" ref="BO102:BV102" si="242">$B$24</f>
        <v>772.97</v>
      </c>
      <c r="BP102" s="68">
        <f t="shared" si="242"/>
        <v>772.97</v>
      </c>
      <c r="BQ102" s="68">
        <f t="shared" si="242"/>
        <v>772.97</v>
      </c>
      <c r="BR102" s="68">
        <f t="shared" si="242"/>
        <v>772.97</v>
      </c>
      <c r="BS102" s="68">
        <f t="shared" si="242"/>
        <v>772.97</v>
      </c>
      <c r="BT102" s="68">
        <f t="shared" si="242"/>
        <v>772.97</v>
      </c>
      <c r="BU102" s="68">
        <f t="shared" si="242"/>
        <v>772.97</v>
      </c>
      <c r="BV102" s="68">
        <f t="shared" si="242"/>
        <v>772.97</v>
      </c>
      <c r="BW102" s="85">
        <f t="shared" si="234"/>
        <v>6183.7600000000011</v>
      </c>
    </row>
    <row r="103" spans="8:75" ht="15.75" hidden="1" outlineLevel="1" thickBot="1" x14ac:dyDescent="0.3">
      <c r="H103" s="291"/>
      <c r="I103" s="66" t="s">
        <v>96</v>
      </c>
      <c r="J103" s="66">
        <v>89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4"/>
      <c r="AS103" s="204"/>
      <c r="AT103" s="204"/>
      <c r="AU103" s="204"/>
      <c r="AV103" s="204"/>
      <c r="AW103" s="204"/>
      <c r="AX103" s="200"/>
      <c r="AY103" s="200"/>
      <c r="AZ103" s="198"/>
      <c r="BA103" s="200"/>
      <c r="BB103" s="200"/>
      <c r="BC103" s="200"/>
      <c r="BD103" s="200"/>
      <c r="BE103" s="200"/>
      <c r="BF103" s="200"/>
      <c r="BG103" s="200"/>
      <c r="BH103" s="200"/>
      <c r="BI103" s="200"/>
      <c r="BJ103" s="200"/>
      <c r="BK103" s="200"/>
      <c r="BL103" s="200"/>
      <c r="BM103" s="200"/>
      <c r="BN103" s="200"/>
      <c r="BO103" s="200"/>
      <c r="BP103" s="68">
        <f t="shared" ref="BP103:BV103" si="243">$B$25</f>
        <v>1589.92</v>
      </c>
      <c r="BQ103" s="68">
        <f t="shared" si="243"/>
        <v>1589.92</v>
      </c>
      <c r="BR103" s="68">
        <f t="shared" si="243"/>
        <v>1589.92</v>
      </c>
      <c r="BS103" s="68">
        <f t="shared" si="243"/>
        <v>1589.92</v>
      </c>
      <c r="BT103" s="68">
        <f t="shared" si="243"/>
        <v>1589.92</v>
      </c>
      <c r="BU103" s="68">
        <f t="shared" si="243"/>
        <v>1589.92</v>
      </c>
      <c r="BV103" s="68">
        <f t="shared" si="243"/>
        <v>1589.92</v>
      </c>
      <c r="BW103" s="85">
        <f t="shared" si="234"/>
        <v>11129.44</v>
      </c>
    </row>
    <row r="104" spans="8:75" ht="15.75" hidden="1" outlineLevel="1" thickBot="1" x14ac:dyDescent="0.3">
      <c r="H104" s="291"/>
      <c r="I104" s="66" t="s">
        <v>81</v>
      </c>
      <c r="J104" s="66">
        <v>90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4"/>
      <c r="AS104" s="204"/>
      <c r="AT104" s="204"/>
      <c r="AU104" s="204"/>
      <c r="AV104" s="204"/>
      <c r="AW104" s="204"/>
      <c r="AX104" s="200"/>
      <c r="AY104" s="200"/>
      <c r="AZ104" s="198"/>
      <c r="BA104" s="200"/>
      <c r="BB104" s="200"/>
      <c r="BC104" s="200"/>
      <c r="BD104" s="200"/>
      <c r="BE104" s="200"/>
      <c r="BF104" s="200"/>
      <c r="BG104" s="200"/>
      <c r="BH104" s="200"/>
      <c r="BI104" s="200"/>
      <c r="BJ104" s="200"/>
      <c r="BK104" s="200"/>
      <c r="BL104" s="200"/>
      <c r="BM104" s="200"/>
      <c r="BN104" s="200"/>
      <c r="BO104" s="200"/>
      <c r="BP104" s="68">
        <f t="shared" ref="BP104:BV104" si="244">$B$26</f>
        <v>2628.18</v>
      </c>
      <c r="BQ104" s="68">
        <f t="shared" si="244"/>
        <v>2628.18</v>
      </c>
      <c r="BR104" s="68">
        <f t="shared" si="244"/>
        <v>2628.18</v>
      </c>
      <c r="BS104" s="68">
        <f t="shared" si="244"/>
        <v>2628.18</v>
      </c>
      <c r="BT104" s="68">
        <f t="shared" si="244"/>
        <v>2628.18</v>
      </c>
      <c r="BU104" s="68">
        <f t="shared" si="244"/>
        <v>2628.18</v>
      </c>
      <c r="BV104" s="68">
        <f t="shared" si="244"/>
        <v>2628.18</v>
      </c>
      <c r="BW104" s="85">
        <f t="shared" si="234"/>
        <v>18397.259999999998</v>
      </c>
    </row>
    <row r="105" spans="8:75" ht="15.75" hidden="1" outlineLevel="1" thickBot="1" x14ac:dyDescent="0.3">
      <c r="H105" s="291"/>
      <c r="I105" s="66" t="s">
        <v>81</v>
      </c>
      <c r="J105" s="66">
        <v>91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4"/>
      <c r="AS105" s="204"/>
      <c r="AT105" s="204"/>
      <c r="AU105" s="204"/>
      <c r="AV105" s="204"/>
      <c r="AW105" s="204"/>
      <c r="AX105" s="200"/>
      <c r="AY105" s="200"/>
      <c r="AZ105" s="198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0"/>
      <c r="BO105" s="200"/>
      <c r="BP105" s="200"/>
      <c r="BQ105" s="68">
        <f t="shared" ref="BQ105:BV105" si="245">$B$26</f>
        <v>2628.18</v>
      </c>
      <c r="BR105" s="68">
        <f t="shared" si="245"/>
        <v>2628.18</v>
      </c>
      <c r="BS105" s="68">
        <f t="shared" si="245"/>
        <v>2628.18</v>
      </c>
      <c r="BT105" s="68">
        <f t="shared" si="245"/>
        <v>2628.18</v>
      </c>
      <c r="BU105" s="68">
        <f t="shared" si="245"/>
        <v>2628.18</v>
      </c>
      <c r="BV105" s="68">
        <f t="shared" si="245"/>
        <v>2628.18</v>
      </c>
      <c r="BW105" s="85">
        <f t="shared" si="234"/>
        <v>15769.08</v>
      </c>
    </row>
    <row r="106" spans="8:75" ht="15.75" hidden="1" outlineLevel="1" thickBot="1" x14ac:dyDescent="0.3">
      <c r="H106" s="291"/>
      <c r="I106" s="66" t="s">
        <v>80</v>
      </c>
      <c r="J106" s="66">
        <v>92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4"/>
      <c r="AS106" s="204"/>
      <c r="AT106" s="204"/>
      <c r="AU106" s="204"/>
      <c r="AV106" s="204"/>
      <c r="AW106" s="204"/>
      <c r="AX106" s="200"/>
      <c r="AY106" s="200"/>
      <c r="AZ106" s="198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200"/>
      <c r="BN106" s="200"/>
      <c r="BO106" s="200"/>
      <c r="BP106" s="200"/>
      <c r="BQ106" s="68">
        <f t="shared" ref="BQ106:BV106" si="246">$B$24</f>
        <v>772.97</v>
      </c>
      <c r="BR106" s="68">
        <f t="shared" si="246"/>
        <v>772.97</v>
      </c>
      <c r="BS106" s="68">
        <f t="shared" si="246"/>
        <v>772.97</v>
      </c>
      <c r="BT106" s="68">
        <f t="shared" si="246"/>
        <v>772.97</v>
      </c>
      <c r="BU106" s="68">
        <f t="shared" si="246"/>
        <v>772.97</v>
      </c>
      <c r="BV106" s="68">
        <f t="shared" si="246"/>
        <v>772.97</v>
      </c>
      <c r="BW106" s="85">
        <f t="shared" si="234"/>
        <v>4637.8200000000006</v>
      </c>
    </row>
    <row r="107" spans="8:75" ht="15.75" hidden="1" outlineLevel="1" thickBot="1" x14ac:dyDescent="0.3">
      <c r="H107" s="291"/>
      <c r="I107" s="66" t="s">
        <v>81</v>
      </c>
      <c r="J107" s="66">
        <v>93</v>
      </c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4"/>
      <c r="AS107" s="204"/>
      <c r="AT107" s="204"/>
      <c r="AU107" s="204"/>
      <c r="AV107" s="204"/>
      <c r="AW107" s="204"/>
      <c r="AX107" s="200"/>
      <c r="AY107" s="200"/>
      <c r="AZ107" s="198"/>
      <c r="BA107" s="200"/>
      <c r="BB107" s="200"/>
      <c r="BC107" s="200"/>
      <c r="BD107" s="200"/>
      <c r="BE107" s="200"/>
      <c r="BF107" s="200"/>
      <c r="BG107" s="200"/>
      <c r="BH107" s="200"/>
      <c r="BI107" s="200"/>
      <c r="BJ107" s="200"/>
      <c r="BK107" s="200"/>
      <c r="BL107" s="200"/>
      <c r="BM107" s="200"/>
      <c r="BN107" s="200"/>
      <c r="BO107" s="200"/>
      <c r="BP107" s="200"/>
      <c r="BQ107" s="200"/>
      <c r="BR107" s="68">
        <f>$B$26</f>
        <v>2628.18</v>
      </c>
      <c r="BS107" s="68">
        <f>$B$26</f>
        <v>2628.18</v>
      </c>
      <c r="BT107" s="68">
        <f>$B$26</f>
        <v>2628.18</v>
      </c>
      <c r="BU107" s="68">
        <f>$B$26</f>
        <v>2628.18</v>
      </c>
      <c r="BV107" s="68">
        <f>$B$26</f>
        <v>2628.18</v>
      </c>
      <c r="BW107" s="85">
        <f t="shared" si="234"/>
        <v>13140.9</v>
      </c>
    </row>
    <row r="108" spans="8:75" ht="15.75" hidden="1" outlineLevel="1" thickBot="1" x14ac:dyDescent="0.3">
      <c r="H108" s="291"/>
      <c r="I108" s="66" t="s">
        <v>96</v>
      </c>
      <c r="J108" s="66">
        <v>94</v>
      </c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4"/>
      <c r="AS108" s="204"/>
      <c r="AT108" s="204"/>
      <c r="AU108" s="204"/>
      <c r="AV108" s="204"/>
      <c r="AW108" s="204"/>
      <c r="AX108" s="200"/>
      <c r="AY108" s="200"/>
      <c r="AZ108" s="198"/>
      <c r="BA108" s="200"/>
      <c r="BB108" s="200"/>
      <c r="BC108" s="200"/>
      <c r="BD108" s="200"/>
      <c r="BE108" s="200"/>
      <c r="BF108" s="200"/>
      <c r="BG108" s="200"/>
      <c r="BH108" s="200"/>
      <c r="BI108" s="200"/>
      <c r="BJ108" s="200"/>
      <c r="BK108" s="200"/>
      <c r="BL108" s="200"/>
      <c r="BM108" s="200"/>
      <c r="BN108" s="200"/>
      <c r="BO108" s="200"/>
      <c r="BP108" s="200"/>
      <c r="BQ108" s="200"/>
      <c r="BR108" s="68">
        <f>$B$25</f>
        <v>1589.92</v>
      </c>
      <c r="BS108" s="68">
        <f>$B$25</f>
        <v>1589.92</v>
      </c>
      <c r="BT108" s="68">
        <f>$B$25</f>
        <v>1589.92</v>
      </c>
      <c r="BU108" s="68">
        <f>$B$25</f>
        <v>1589.92</v>
      </c>
      <c r="BV108" s="68">
        <f>$B$25</f>
        <v>1589.92</v>
      </c>
      <c r="BW108" s="85">
        <f t="shared" si="234"/>
        <v>7949.6</v>
      </c>
    </row>
    <row r="109" spans="8:75" ht="15.75" hidden="1" outlineLevel="1" thickBot="1" x14ac:dyDescent="0.3">
      <c r="H109" s="291"/>
      <c r="I109" s="66" t="s">
        <v>80</v>
      </c>
      <c r="J109" s="66">
        <v>95</v>
      </c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4"/>
      <c r="AS109" s="204"/>
      <c r="AT109" s="204"/>
      <c r="AU109" s="204"/>
      <c r="AV109" s="204"/>
      <c r="AW109" s="204"/>
      <c r="AX109" s="200"/>
      <c r="AY109" s="200"/>
      <c r="AZ109" s="198"/>
      <c r="BA109" s="200"/>
      <c r="BB109" s="200"/>
      <c r="BC109" s="200"/>
      <c r="BD109" s="200"/>
      <c r="BE109" s="200"/>
      <c r="BF109" s="200"/>
      <c r="BG109" s="200"/>
      <c r="BH109" s="200"/>
      <c r="BI109" s="200"/>
      <c r="BJ109" s="200"/>
      <c r="BK109" s="200"/>
      <c r="BL109" s="200"/>
      <c r="BM109" s="200"/>
      <c r="BN109" s="200"/>
      <c r="BO109" s="200"/>
      <c r="BP109" s="200"/>
      <c r="BQ109" s="200"/>
      <c r="BR109" s="200"/>
      <c r="BS109" s="68">
        <f>$B$24</f>
        <v>772.97</v>
      </c>
      <c r="BT109" s="68">
        <f>$B$24</f>
        <v>772.97</v>
      </c>
      <c r="BU109" s="68">
        <f>$B$24</f>
        <v>772.97</v>
      </c>
      <c r="BV109" s="68">
        <f>$B$24</f>
        <v>772.97</v>
      </c>
      <c r="BW109" s="85">
        <f t="shared" si="234"/>
        <v>3091.88</v>
      </c>
    </row>
    <row r="110" spans="8:75" ht="15.75" hidden="1" outlineLevel="1" thickBot="1" x14ac:dyDescent="0.3">
      <c r="H110" s="291"/>
      <c r="I110" s="66" t="s">
        <v>96</v>
      </c>
      <c r="J110" s="66">
        <v>96</v>
      </c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4"/>
      <c r="AS110" s="204"/>
      <c r="AT110" s="204"/>
      <c r="AU110" s="204"/>
      <c r="AV110" s="204"/>
      <c r="AW110" s="204"/>
      <c r="AX110" s="200"/>
      <c r="AY110" s="200"/>
      <c r="AZ110" s="198"/>
      <c r="BA110" s="200"/>
      <c r="BB110" s="200"/>
      <c r="BC110" s="200"/>
      <c r="BD110" s="200"/>
      <c r="BE110" s="200"/>
      <c r="BF110" s="200"/>
      <c r="BG110" s="200"/>
      <c r="BH110" s="200"/>
      <c r="BI110" s="200"/>
      <c r="BJ110" s="200"/>
      <c r="BK110" s="200"/>
      <c r="BL110" s="200"/>
      <c r="BM110" s="200"/>
      <c r="BN110" s="200"/>
      <c r="BO110" s="200"/>
      <c r="BP110" s="200"/>
      <c r="BQ110" s="200"/>
      <c r="BR110" s="200"/>
      <c r="BS110" s="68">
        <f>$B$25</f>
        <v>1589.92</v>
      </c>
      <c r="BT110" s="68">
        <f>$B$25</f>
        <v>1589.92</v>
      </c>
      <c r="BU110" s="68">
        <f>$B$25</f>
        <v>1589.92</v>
      </c>
      <c r="BV110" s="68">
        <f>$B$25</f>
        <v>1589.92</v>
      </c>
      <c r="BW110" s="85">
        <f t="shared" si="234"/>
        <v>6359.68</v>
      </c>
    </row>
    <row r="111" spans="8:75" ht="15.75" hidden="1" outlineLevel="1" thickBot="1" x14ac:dyDescent="0.3">
      <c r="H111" s="291"/>
      <c r="I111" s="66" t="s">
        <v>81</v>
      </c>
      <c r="J111" s="66">
        <v>97</v>
      </c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4"/>
      <c r="AS111" s="204"/>
      <c r="AT111" s="204"/>
      <c r="AU111" s="204"/>
      <c r="AV111" s="204"/>
      <c r="AW111" s="204"/>
      <c r="AX111" s="200"/>
      <c r="AY111" s="200"/>
      <c r="AZ111" s="198"/>
      <c r="BA111" s="200"/>
      <c r="BB111" s="200"/>
      <c r="BC111" s="200"/>
      <c r="BD111" s="200"/>
      <c r="BE111" s="200"/>
      <c r="BF111" s="200"/>
      <c r="BG111" s="200"/>
      <c r="BH111" s="200"/>
      <c r="BI111" s="200"/>
      <c r="BJ111" s="200"/>
      <c r="BK111" s="200"/>
      <c r="BL111" s="200"/>
      <c r="BM111" s="200"/>
      <c r="BN111" s="200"/>
      <c r="BO111" s="200"/>
      <c r="BP111" s="200"/>
      <c r="BQ111" s="200"/>
      <c r="BR111" s="200"/>
      <c r="BS111" s="200"/>
      <c r="BT111" s="68">
        <f t="shared" ref="BT111:BV112" si="247">$B$26</f>
        <v>2628.18</v>
      </c>
      <c r="BU111" s="68">
        <f t="shared" si="247"/>
        <v>2628.18</v>
      </c>
      <c r="BV111" s="68">
        <f t="shared" si="247"/>
        <v>2628.18</v>
      </c>
      <c r="BW111" s="85">
        <f t="shared" si="234"/>
        <v>7884.5399999999991</v>
      </c>
    </row>
    <row r="112" spans="8:75" ht="15.75" hidden="1" outlineLevel="1" thickBot="1" x14ac:dyDescent="0.3">
      <c r="H112" s="291"/>
      <c r="I112" s="66" t="s">
        <v>81</v>
      </c>
      <c r="J112" s="66">
        <v>98</v>
      </c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4"/>
      <c r="AS112" s="204"/>
      <c r="AT112" s="204"/>
      <c r="AU112" s="204"/>
      <c r="AV112" s="204"/>
      <c r="AW112" s="204"/>
      <c r="AX112" s="200"/>
      <c r="AY112" s="200"/>
      <c r="AZ112" s="198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200"/>
      <c r="BS112" s="200"/>
      <c r="BT112" s="68">
        <f t="shared" si="247"/>
        <v>2628.18</v>
      </c>
      <c r="BU112" s="68">
        <f t="shared" si="247"/>
        <v>2628.18</v>
      </c>
      <c r="BV112" s="68">
        <f t="shared" si="247"/>
        <v>2628.18</v>
      </c>
      <c r="BW112" s="85">
        <f t="shared" si="234"/>
        <v>7884.5399999999991</v>
      </c>
    </row>
    <row r="113" spans="1:75" ht="15.75" hidden="1" outlineLevel="1" thickBot="1" x14ac:dyDescent="0.3">
      <c r="H113" s="291"/>
      <c r="I113" s="66" t="s">
        <v>96</v>
      </c>
      <c r="J113" s="66">
        <v>99</v>
      </c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4"/>
      <c r="AS113" s="204"/>
      <c r="AT113" s="204"/>
      <c r="AU113" s="204"/>
      <c r="AV113" s="204"/>
      <c r="AW113" s="204"/>
      <c r="AX113" s="200"/>
      <c r="AY113" s="200"/>
      <c r="AZ113" s="198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200"/>
      <c r="BU113" s="68">
        <f>$B$24</f>
        <v>772.97</v>
      </c>
      <c r="BV113" s="68">
        <f>$B$24</f>
        <v>772.97</v>
      </c>
      <c r="BW113" s="85">
        <f t="shared" si="234"/>
        <v>1545.94</v>
      </c>
    </row>
    <row r="114" spans="1:75" ht="15.75" hidden="1" outlineLevel="1" thickBot="1" x14ac:dyDescent="0.3">
      <c r="H114" s="291"/>
      <c r="I114" s="66" t="s">
        <v>80</v>
      </c>
      <c r="J114" s="66">
        <v>100</v>
      </c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4"/>
      <c r="AS114" s="204"/>
      <c r="AT114" s="204"/>
      <c r="AU114" s="204"/>
      <c r="AV114" s="204"/>
      <c r="AW114" s="204"/>
      <c r="AX114" s="200"/>
      <c r="AY114" s="200"/>
      <c r="AZ114" s="198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00"/>
      <c r="BN114" s="200"/>
      <c r="BO114" s="200"/>
      <c r="BP114" s="200"/>
      <c r="BQ114" s="200"/>
      <c r="BR114" s="200"/>
      <c r="BS114" s="200"/>
      <c r="BT114" s="200"/>
      <c r="BU114" s="68">
        <f>$B$25</f>
        <v>1589.92</v>
      </c>
      <c r="BV114" s="68">
        <f>$B$25</f>
        <v>1589.92</v>
      </c>
      <c r="BW114" s="85">
        <f t="shared" si="234"/>
        <v>3179.84</v>
      </c>
    </row>
    <row r="115" spans="1:75" ht="15.75" hidden="1" outlineLevel="1" thickBot="1" x14ac:dyDescent="0.3">
      <c r="H115" s="291"/>
      <c r="I115" s="66" t="s">
        <v>81</v>
      </c>
      <c r="J115" s="66">
        <v>101</v>
      </c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4"/>
      <c r="AS115" s="204"/>
      <c r="AT115" s="204"/>
      <c r="AU115" s="204"/>
      <c r="AV115" s="204"/>
      <c r="AW115" s="204"/>
      <c r="AX115" s="200"/>
      <c r="AY115" s="200"/>
      <c r="AZ115" s="198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00"/>
      <c r="BN115" s="200"/>
      <c r="BO115" s="200"/>
      <c r="BP115" s="200"/>
      <c r="BQ115" s="200"/>
      <c r="BR115" s="200"/>
      <c r="BS115" s="200"/>
      <c r="BT115" s="200"/>
      <c r="BU115" s="200"/>
      <c r="BV115" s="68">
        <f>$B$26</f>
        <v>2628.18</v>
      </c>
      <c r="BW115" s="85">
        <f t="shared" si="234"/>
        <v>2628.18</v>
      </c>
    </row>
    <row r="116" spans="1:75" ht="15.75" hidden="1" outlineLevel="1" thickBot="1" x14ac:dyDescent="0.3">
      <c r="H116" s="291"/>
      <c r="I116" s="66" t="s">
        <v>96</v>
      </c>
      <c r="J116" s="66">
        <v>102</v>
      </c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198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0"/>
      <c r="BN116" s="200"/>
      <c r="BO116" s="200"/>
      <c r="BP116" s="200"/>
      <c r="BQ116" s="200"/>
      <c r="BR116" s="200"/>
      <c r="BS116" s="200"/>
      <c r="BT116" s="200"/>
      <c r="BU116" s="200"/>
      <c r="BV116" s="68">
        <f>$B$25</f>
        <v>1589.92</v>
      </c>
      <c r="BW116" s="85">
        <f t="shared" si="234"/>
        <v>1589.92</v>
      </c>
    </row>
    <row r="117" spans="1:75" ht="15.75" hidden="1" outlineLevel="1" thickBot="1" x14ac:dyDescent="0.3">
      <c r="H117" s="292"/>
      <c r="I117" s="129"/>
      <c r="J117" s="130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2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1"/>
      <c r="BQ117" s="131"/>
      <c r="BR117" s="318" t="s">
        <v>201</v>
      </c>
      <c r="BS117" s="319"/>
      <c r="BT117" s="319"/>
      <c r="BU117" s="319"/>
      <c r="BV117" s="319"/>
      <c r="BW117" s="136">
        <f>SUM(BW15:BW116)</f>
        <v>4775753.6900000004</v>
      </c>
    </row>
    <row r="118" spans="1:75" ht="15.75" collapsed="1" thickBot="1" x14ac:dyDescent="0.3">
      <c r="H118" s="292"/>
      <c r="I118" s="316" t="s">
        <v>142</v>
      </c>
      <c r="J118" s="317"/>
      <c r="K118" s="294">
        <f>SUM(K15:K116)</f>
        <v>772.97</v>
      </c>
      <c r="L118" s="294">
        <f t="shared" ref="L118:X118" si="248">SUM(L15:L116)</f>
        <v>2362.8900000000003</v>
      </c>
      <c r="M118" s="294">
        <f t="shared" si="248"/>
        <v>3952.8100000000004</v>
      </c>
      <c r="N118" s="294">
        <f t="shared" si="248"/>
        <v>6580.99</v>
      </c>
      <c r="O118" s="294">
        <f t="shared" si="248"/>
        <v>8170.91</v>
      </c>
      <c r="P118" s="294">
        <f t="shared" si="248"/>
        <v>10799.09</v>
      </c>
      <c r="Q118" s="294">
        <f t="shared" si="248"/>
        <v>12389.01</v>
      </c>
      <c r="R118" s="294">
        <f t="shared" si="248"/>
        <v>13161.98</v>
      </c>
      <c r="S118" s="294">
        <f t="shared" si="248"/>
        <v>15790.16</v>
      </c>
      <c r="T118" s="294">
        <f t="shared" si="248"/>
        <v>17380.080000000002</v>
      </c>
      <c r="U118" s="294">
        <f t="shared" si="248"/>
        <v>18970</v>
      </c>
      <c r="V118" s="294">
        <f t="shared" si="248"/>
        <v>21598.18</v>
      </c>
      <c r="W118" s="294">
        <f>SUM(K118:V119)</f>
        <v>131929.07</v>
      </c>
      <c r="X118" s="294">
        <f t="shared" si="248"/>
        <v>23961.07</v>
      </c>
      <c r="Y118" s="294">
        <f t="shared" ref="Y118" si="249">SUM(Y15:Y116)</f>
        <v>27362.22</v>
      </c>
      <c r="Z118" s="294">
        <f t="shared" ref="Z118" si="250">SUM(Z15:Z116)</f>
        <v>28952.14</v>
      </c>
      <c r="AA118" s="294">
        <f t="shared" ref="AA118" si="251">SUM(AA15:AA116)</f>
        <v>30542.059999999998</v>
      </c>
      <c r="AB118" s="294">
        <f t="shared" ref="AB118" si="252">SUM(AB15:AB116)</f>
        <v>33170.239999999998</v>
      </c>
      <c r="AC118" s="294">
        <f t="shared" ref="AC118" si="253">SUM(AC15:AC116)</f>
        <v>34760.159999999996</v>
      </c>
      <c r="AD118" s="294">
        <f t="shared" ref="AD118" si="254">SUM(AD15:AD116)</f>
        <v>38161.31</v>
      </c>
      <c r="AE118" s="294">
        <f t="shared" ref="AE118" si="255">SUM(AE15:AE116)</f>
        <v>41562.46</v>
      </c>
      <c r="AF118" s="294">
        <f t="shared" ref="AF118" si="256">SUM(AF15:AF116)</f>
        <v>44742.299999999996</v>
      </c>
      <c r="AG118" s="294">
        <f t="shared" ref="AG118" si="257">SUM(AG15:AG116)</f>
        <v>47370.479999999996</v>
      </c>
      <c r="AH118" s="294">
        <f t="shared" ref="AH118" si="258">SUM(AH15:AH116)</f>
        <v>48960.399999999994</v>
      </c>
      <c r="AI118" s="294">
        <f t="shared" ref="AI118" si="259">SUM(AI15:AI116)</f>
        <v>53178.499999999993</v>
      </c>
      <c r="AJ118" s="294">
        <f>SUM(X118:AI119)</f>
        <v>452723.33999999997</v>
      </c>
      <c r="AK118" s="294">
        <f t="shared" ref="AK118" si="260">SUM(AK15:AK116)</f>
        <v>55541.389999999992</v>
      </c>
      <c r="AL118" s="294">
        <f t="shared" ref="AL118" si="261">SUM(AL15:AL116)</f>
        <v>57904.279999999992</v>
      </c>
      <c r="AM118" s="294">
        <f t="shared" ref="AM118" si="262">SUM(AM15:AM116)</f>
        <v>62122.37999999999</v>
      </c>
      <c r="AN118" s="294">
        <f t="shared" ref="AN118" si="263">SUM(AN15:AN116)</f>
        <v>65523.529999999992</v>
      </c>
      <c r="AO118" s="294">
        <f t="shared" ref="AO118" si="264">SUM(AO15:AO116)</f>
        <v>69741.62999999999</v>
      </c>
      <c r="AP118" s="294">
        <f t="shared" ref="AP118" si="265">SUM(AP15:AP116)</f>
        <v>72921.469999999987</v>
      </c>
      <c r="AQ118" s="294">
        <f t="shared" ref="AQ118" si="266">SUM(AQ15:AQ116)</f>
        <v>76322.619999999981</v>
      </c>
      <c r="AR118" s="294">
        <f t="shared" ref="AR118" si="267">SUM(AR15:AR116)</f>
        <v>79502.459999999977</v>
      </c>
      <c r="AS118" s="294">
        <f t="shared" ref="AS118" si="268">SUM(AS15:AS116)</f>
        <v>82903.609999999971</v>
      </c>
      <c r="AT118" s="294">
        <f t="shared" ref="AT118" si="269">SUM(AT15:AT116)</f>
        <v>87121.709999999963</v>
      </c>
      <c r="AU118" s="294">
        <f t="shared" ref="AU118" si="270">SUM(AU15:AU116)</f>
        <v>90522.859999999957</v>
      </c>
      <c r="AV118" s="294">
        <f t="shared" ref="AV118" si="271">SUM(AV15:AV116)</f>
        <v>94740.959999999948</v>
      </c>
      <c r="AW118" s="294">
        <f>SUM(AK118:AV119)</f>
        <v>894868.89999999979</v>
      </c>
      <c r="AX118" s="294">
        <f t="shared" ref="AX118" si="272">SUM(AX15:AX116)</f>
        <v>98959.059999999939</v>
      </c>
      <c r="AY118" s="294">
        <f t="shared" ref="AY118" si="273">SUM(AY15:AY116)</f>
        <v>101321.94999999994</v>
      </c>
      <c r="AZ118" s="294">
        <f t="shared" ref="AZ118" si="274">SUM(AZ15:AZ116)</f>
        <v>104501.78999999994</v>
      </c>
      <c r="BA118" s="294">
        <f t="shared" ref="BA118" si="275">SUM(BA15:BA116)</f>
        <v>107902.93999999993</v>
      </c>
      <c r="BB118" s="294">
        <f t="shared" ref="BB118" si="276">SUM(BB15:BB116)</f>
        <v>112121.03999999992</v>
      </c>
      <c r="BC118" s="294">
        <f t="shared" ref="BC118" si="277">SUM(BC15:BC116)</f>
        <v>114483.92999999992</v>
      </c>
      <c r="BD118" s="294">
        <f t="shared" ref="BD118" si="278">SUM(BD15:BD116)</f>
        <v>117885.07999999991</v>
      </c>
      <c r="BE118" s="294">
        <f t="shared" ref="BE118" si="279">SUM(BE15:BE116)</f>
        <v>121064.91999999991</v>
      </c>
      <c r="BF118" s="294">
        <f t="shared" ref="BF118" si="280">SUM(BF15:BF116)</f>
        <v>123427.80999999991</v>
      </c>
      <c r="BG118" s="294">
        <f t="shared" ref="BG118" si="281">SUM(BG15:BG116)</f>
        <v>128684.1699999999</v>
      </c>
      <c r="BH118" s="294">
        <f t="shared" ref="BH118" si="282">SUM(BH15:BH116)</f>
        <v>132902.2699999999</v>
      </c>
      <c r="BI118" s="294">
        <f t="shared" ref="BI118" si="283">SUM(BI15:BI116)</f>
        <v>136303.4199999999</v>
      </c>
      <c r="BJ118" s="294">
        <f>SUM(AX118:BI119)</f>
        <v>1399558.379999999</v>
      </c>
      <c r="BK118" s="294">
        <f t="shared" ref="BK118" si="284">SUM(BK15:BK116)</f>
        <v>139483.25999999992</v>
      </c>
      <c r="BL118" s="294">
        <f t="shared" ref="BL118" si="285">SUM(BL15:BL116)</f>
        <v>141846.14999999994</v>
      </c>
      <c r="BM118" s="294">
        <f t="shared" ref="BM118" si="286">SUM(BM15:BM116)</f>
        <v>146064.24999999994</v>
      </c>
      <c r="BN118" s="294">
        <f t="shared" ref="BN118" si="287">SUM(BN15:BN116)</f>
        <v>149465.39999999994</v>
      </c>
      <c r="BO118" s="294">
        <f t="shared" ref="BO118" si="288">SUM(BO15:BO116)</f>
        <v>151828.28999999995</v>
      </c>
      <c r="BP118" s="294">
        <f t="shared" ref="BP118" si="289">SUM(BP15:BP116)</f>
        <v>156046.38999999996</v>
      </c>
      <c r="BQ118" s="294">
        <f t="shared" ref="BQ118" si="290">SUM(BQ15:BQ116)</f>
        <v>159447.53999999995</v>
      </c>
      <c r="BR118" s="294">
        <f t="shared" ref="BR118" si="291">SUM(BR15:BR116)</f>
        <v>163665.63999999996</v>
      </c>
      <c r="BS118" s="294">
        <f t="shared" ref="BS118" si="292">SUM(BS15:BS116)</f>
        <v>166028.52999999997</v>
      </c>
      <c r="BT118" s="294">
        <f t="shared" ref="BT118" si="293">SUM(BT15:BT116)</f>
        <v>171284.88999999996</v>
      </c>
      <c r="BU118" s="294">
        <f t="shared" ref="BU118" si="294">SUM(BU15:BU116)</f>
        <v>173647.77999999997</v>
      </c>
      <c r="BV118" s="294">
        <f>SUM(BV15:BV116)</f>
        <v>177865.87999999998</v>
      </c>
      <c r="BW118" s="300">
        <f>SUM(BK118:BV119)</f>
        <v>1896673.9999999993</v>
      </c>
    </row>
    <row r="119" spans="1:75" ht="15.75" thickBot="1" x14ac:dyDescent="0.3">
      <c r="H119" s="293"/>
      <c r="I119" s="314"/>
      <c r="J119" s="315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95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95"/>
      <c r="AK119" s="280"/>
      <c r="AL119" s="280"/>
      <c r="AM119" s="280"/>
      <c r="AN119" s="280"/>
      <c r="AO119" s="280"/>
      <c r="AP119" s="280"/>
      <c r="AQ119" s="280"/>
      <c r="AR119" s="280"/>
      <c r="AS119" s="280"/>
      <c r="AT119" s="280"/>
      <c r="AU119" s="280"/>
      <c r="AV119" s="280"/>
      <c r="AW119" s="295"/>
      <c r="AX119" s="280"/>
      <c r="AY119" s="280"/>
      <c r="AZ119" s="280"/>
      <c r="BA119" s="280"/>
      <c r="BB119" s="280"/>
      <c r="BC119" s="280"/>
      <c r="BD119" s="280"/>
      <c r="BE119" s="280"/>
      <c r="BF119" s="280"/>
      <c r="BG119" s="280"/>
      <c r="BH119" s="280"/>
      <c r="BI119" s="280"/>
      <c r="BJ119" s="295"/>
      <c r="BK119" s="280"/>
      <c r="BL119" s="280"/>
      <c r="BM119" s="280"/>
      <c r="BN119" s="280"/>
      <c r="BO119" s="280"/>
      <c r="BP119" s="280"/>
      <c r="BQ119" s="280"/>
      <c r="BR119" s="280"/>
      <c r="BS119" s="280"/>
      <c r="BT119" s="280"/>
      <c r="BU119" s="280"/>
      <c r="BV119" s="280"/>
      <c r="BW119" s="301"/>
    </row>
    <row r="120" spans="1:75" ht="16.5" thickTop="1" thickBot="1" x14ac:dyDescent="0.3"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75" ht="16.5" customHeight="1" thickTop="1" thickBot="1" x14ac:dyDescent="0.3">
      <c r="G121" s="80"/>
      <c r="H121" s="276" t="s">
        <v>42</v>
      </c>
      <c r="I121" s="281" t="s">
        <v>132</v>
      </c>
      <c r="J121" s="281" t="s">
        <v>134</v>
      </c>
      <c r="K121" s="302" t="s">
        <v>139</v>
      </c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4"/>
      <c r="X121" s="302" t="s">
        <v>200</v>
      </c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4"/>
      <c r="AK121" s="302" t="s">
        <v>233</v>
      </c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4"/>
      <c r="AX121" s="302" t="s">
        <v>234</v>
      </c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4"/>
      <c r="BK121" s="302" t="s">
        <v>235</v>
      </c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8"/>
    </row>
    <row r="122" spans="1:75" ht="16.5" customHeight="1" thickBot="1" x14ac:dyDescent="0.3">
      <c r="G122" s="80"/>
      <c r="H122" s="277"/>
      <c r="I122" s="282"/>
      <c r="J122" s="282"/>
      <c r="K122" s="305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7"/>
      <c r="X122" s="305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7"/>
      <c r="AK122" s="305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7"/>
      <c r="AX122" s="305"/>
      <c r="AY122" s="306"/>
      <c r="AZ122" s="306"/>
      <c r="BA122" s="306"/>
      <c r="BB122" s="306"/>
      <c r="BC122" s="306"/>
      <c r="BD122" s="306"/>
      <c r="BE122" s="306"/>
      <c r="BF122" s="306"/>
      <c r="BG122" s="306"/>
      <c r="BH122" s="306"/>
      <c r="BI122" s="306"/>
      <c r="BJ122" s="307"/>
      <c r="BK122" s="305"/>
      <c r="BL122" s="306"/>
      <c r="BM122" s="306"/>
      <c r="BN122" s="306"/>
      <c r="BO122" s="306"/>
      <c r="BP122" s="306"/>
      <c r="BQ122" s="306"/>
      <c r="BR122" s="306"/>
      <c r="BS122" s="306"/>
      <c r="BT122" s="306"/>
      <c r="BU122" s="306"/>
      <c r="BV122" s="306"/>
      <c r="BW122" s="309"/>
    </row>
    <row r="123" spans="1:75" ht="15.75" thickBot="1" x14ac:dyDescent="0.3">
      <c r="G123" s="80"/>
      <c r="H123" s="277"/>
      <c r="I123" s="283"/>
      <c r="J123" s="283"/>
      <c r="K123" s="272" t="s">
        <v>83</v>
      </c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3" t="s">
        <v>97</v>
      </c>
      <c r="X123" s="272" t="s">
        <v>83</v>
      </c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3" t="s">
        <v>97</v>
      </c>
      <c r="AK123" s="272" t="s">
        <v>83</v>
      </c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2"/>
      <c r="AW123" s="273" t="s">
        <v>97</v>
      </c>
      <c r="AX123" s="272" t="s">
        <v>83</v>
      </c>
      <c r="AY123" s="272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73" t="s">
        <v>97</v>
      </c>
      <c r="BK123" s="272" t="s">
        <v>83</v>
      </c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97" t="s">
        <v>97</v>
      </c>
    </row>
    <row r="124" spans="1:75" ht="15.75" thickBot="1" x14ac:dyDescent="0.3">
      <c r="G124" s="80"/>
      <c r="H124" s="277"/>
      <c r="I124" s="283"/>
      <c r="J124" s="283"/>
      <c r="K124" s="87" t="s">
        <v>84</v>
      </c>
      <c r="L124" s="87" t="s">
        <v>85</v>
      </c>
      <c r="M124" s="87" t="s">
        <v>86</v>
      </c>
      <c r="N124" s="87" t="s">
        <v>87</v>
      </c>
      <c r="O124" s="87" t="s">
        <v>88</v>
      </c>
      <c r="P124" s="87" t="s">
        <v>89</v>
      </c>
      <c r="Q124" s="87" t="s">
        <v>90</v>
      </c>
      <c r="R124" s="87" t="s">
        <v>91</v>
      </c>
      <c r="S124" s="87" t="s">
        <v>92</v>
      </c>
      <c r="T124" s="87" t="s">
        <v>93</v>
      </c>
      <c r="U124" s="87" t="s">
        <v>94</v>
      </c>
      <c r="V124" s="87" t="s">
        <v>95</v>
      </c>
      <c r="W124" s="273"/>
      <c r="X124" s="87" t="s">
        <v>101</v>
      </c>
      <c r="Y124" s="87" t="s">
        <v>102</v>
      </c>
      <c r="Z124" s="87" t="s">
        <v>103</v>
      </c>
      <c r="AA124" s="87" t="s">
        <v>104</v>
      </c>
      <c r="AB124" s="87" t="s">
        <v>105</v>
      </c>
      <c r="AC124" s="87" t="s">
        <v>106</v>
      </c>
      <c r="AD124" s="87" t="s">
        <v>107</v>
      </c>
      <c r="AE124" s="87" t="s">
        <v>108</v>
      </c>
      <c r="AF124" s="87" t="s">
        <v>109</v>
      </c>
      <c r="AG124" s="87" t="s">
        <v>110</v>
      </c>
      <c r="AH124" s="87" t="s">
        <v>111</v>
      </c>
      <c r="AI124" s="87" t="s">
        <v>112</v>
      </c>
      <c r="AJ124" s="273"/>
      <c r="AK124" s="87" t="s">
        <v>113</v>
      </c>
      <c r="AL124" s="87" t="s">
        <v>114</v>
      </c>
      <c r="AM124" s="87" t="s">
        <v>115</v>
      </c>
      <c r="AN124" s="87" t="s">
        <v>116</v>
      </c>
      <c r="AO124" s="87" t="s">
        <v>117</v>
      </c>
      <c r="AP124" s="87" t="s">
        <v>118</v>
      </c>
      <c r="AQ124" s="87" t="s">
        <v>119</v>
      </c>
      <c r="AR124" s="87" t="s">
        <v>120</v>
      </c>
      <c r="AS124" s="87" t="s">
        <v>121</v>
      </c>
      <c r="AT124" s="87" t="s">
        <v>122</v>
      </c>
      <c r="AU124" s="87" t="s">
        <v>123</v>
      </c>
      <c r="AV124" s="87" t="s">
        <v>124</v>
      </c>
      <c r="AW124" s="273"/>
      <c r="AX124" s="87" t="s">
        <v>169</v>
      </c>
      <c r="AY124" s="87" t="s">
        <v>170</v>
      </c>
      <c r="AZ124" s="87" t="s">
        <v>171</v>
      </c>
      <c r="BA124" s="87" t="s">
        <v>172</v>
      </c>
      <c r="BB124" s="87" t="s">
        <v>173</v>
      </c>
      <c r="BC124" s="87" t="s">
        <v>174</v>
      </c>
      <c r="BD124" s="87" t="s">
        <v>175</v>
      </c>
      <c r="BE124" s="87" t="s">
        <v>176</v>
      </c>
      <c r="BF124" s="87" t="s">
        <v>177</v>
      </c>
      <c r="BG124" s="87" t="s">
        <v>178</v>
      </c>
      <c r="BH124" s="87" t="s">
        <v>179</v>
      </c>
      <c r="BI124" s="87" t="s">
        <v>180</v>
      </c>
      <c r="BJ124" s="273"/>
      <c r="BK124" s="87" t="s">
        <v>187</v>
      </c>
      <c r="BL124" s="87" t="s">
        <v>188</v>
      </c>
      <c r="BM124" s="87" t="s">
        <v>189</v>
      </c>
      <c r="BN124" s="87" t="s">
        <v>190</v>
      </c>
      <c r="BO124" s="87" t="s">
        <v>191</v>
      </c>
      <c r="BP124" s="87" t="s">
        <v>192</v>
      </c>
      <c r="BQ124" s="87" t="s">
        <v>193</v>
      </c>
      <c r="BR124" s="87" t="s">
        <v>194</v>
      </c>
      <c r="BS124" s="87" t="s">
        <v>195</v>
      </c>
      <c r="BT124" s="87" t="s">
        <v>196</v>
      </c>
      <c r="BU124" s="87" t="s">
        <v>197</v>
      </c>
      <c r="BV124" s="87" t="s">
        <v>198</v>
      </c>
      <c r="BW124" s="297"/>
    </row>
    <row r="125" spans="1:75" ht="16.5" hidden="1" outlineLevel="1" thickTop="1" thickBot="1" x14ac:dyDescent="0.3">
      <c r="A125" s="74"/>
      <c r="B125" s="75" t="s">
        <v>127</v>
      </c>
      <c r="C125" s="75" t="s">
        <v>125</v>
      </c>
      <c r="D125" s="86" t="s">
        <v>126</v>
      </c>
      <c r="E125" s="75" t="s">
        <v>167</v>
      </c>
      <c r="F125" s="76" t="s">
        <v>186</v>
      </c>
      <c r="H125" s="277"/>
      <c r="I125" s="66" t="s">
        <v>80</v>
      </c>
      <c r="J125" s="66">
        <v>1</v>
      </c>
      <c r="K125" s="68">
        <f>$C$140</f>
        <v>2221.6708333333331</v>
      </c>
      <c r="L125" s="68">
        <f t="shared" ref="L125:P125" si="295">$C$140</f>
        <v>2221.6708333333331</v>
      </c>
      <c r="M125" s="68">
        <f t="shared" si="295"/>
        <v>2221.6708333333331</v>
      </c>
      <c r="N125" s="68">
        <f t="shared" si="295"/>
        <v>2221.6708333333331</v>
      </c>
      <c r="O125" s="68">
        <f t="shared" si="295"/>
        <v>2221.6708333333331</v>
      </c>
      <c r="P125" s="68">
        <f t="shared" si="295"/>
        <v>2221.6708333333331</v>
      </c>
      <c r="Q125" s="68"/>
      <c r="R125" s="68"/>
      <c r="S125" s="68"/>
      <c r="T125" s="68"/>
      <c r="U125" s="68"/>
      <c r="V125" s="68"/>
      <c r="W125" s="68">
        <f>SUM(K125:V125)</f>
        <v>13330.025</v>
      </c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>
        <f>SUM(X125:AI125,W125)</f>
        <v>13330.025</v>
      </c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>
        <f t="shared" ref="AW125:AW138" si="296">SUM(AK125:AV125,AJ125)</f>
        <v>13330.025</v>
      </c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8">
        <f t="shared" ref="BJ125:BJ145" si="297">SUM(AX125:BI125,AW125)</f>
        <v>13330.025</v>
      </c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9">
        <f t="shared" ref="BW125:BW152" si="298">SUM(BK125:BV125,BJ125)</f>
        <v>13330.025</v>
      </c>
    </row>
    <row r="126" spans="1:75" ht="15.75" hidden="1" outlineLevel="1" thickBot="1" x14ac:dyDescent="0.3">
      <c r="A126" s="77" t="s">
        <v>80</v>
      </c>
      <c r="B126" s="66">
        <f>COUNTIF($I$125:$I$131,A126)</f>
        <v>2</v>
      </c>
      <c r="C126" s="66">
        <f>COUNTIF($I$125:$I$138,A126)</f>
        <v>4</v>
      </c>
      <c r="D126" s="81">
        <f>COUNTIF($I$125:$I$145,A126)</f>
        <v>6</v>
      </c>
      <c r="E126" s="66">
        <f>COUNTIF($I$125:$I$152,A126)</f>
        <v>8</v>
      </c>
      <c r="F126" s="67">
        <f>COUNTIF($I$125:$I$159,A126)</f>
        <v>10</v>
      </c>
      <c r="H126" s="277"/>
      <c r="I126" s="66" t="s">
        <v>96</v>
      </c>
      <c r="J126" s="66">
        <v>2</v>
      </c>
      <c r="K126" s="68"/>
      <c r="L126" s="68"/>
      <c r="M126" s="68">
        <f>$C$141</f>
        <v>2917.9187500000003</v>
      </c>
      <c r="N126" s="68">
        <f t="shared" ref="N126:AC130" si="299">$C$141</f>
        <v>2917.9187500000003</v>
      </c>
      <c r="O126" s="68">
        <f t="shared" si="299"/>
        <v>2917.9187500000003</v>
      </c>
      <c r="P126" s="68">
        <f t="shared" si="299"/>
        <v>2917.9187500000003</v>
      </c>
      <c r="Q126" s="68">
        <f t="shared" si="299"/>
        <v>2917.9187500000003</v>
      </c>
      <c r="R126" s="68">
        <f t="shared" si="299"/>
        <v>2917.9187500000003</v>
      </c>
      <c r="S126" s="68">
        <f t="shared" si="299"/>
        <v>2917.9187500000003</v>
      </c>
      <c r="T126" s="68">
        <f t="shared" si="299"/>
        <v>2917.9187500000003</v>
      </c>
      <c r="U126" s="68">
        <f t="shared" si="299"/>
        <v>2917.9187500000003</v>
      </c>
      <c r="V126" s="68">
        <f t="shared" si="299"/>
        <v>2917.9187500000003</v>
      </c>
      <c r="W126" s="68">
        <f t="shared" ref="W126:W131" si="300">SUM(K126:V126)</f>
        <v>29179.187500000004</v>
      </c>
      <c r="X126" s="68">
        <f t="shared" si="299"/>
        <v>2917.9187500000003</v>
      </c>
      <c r="Y126" s="68">
        <f t="shared" si="299"/>
        <v>2917.9187500000003</v>
      </c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>
        <f t="shared" ref="AJ126:AJ131" si="301">SUM(X126:AI126,W126)</f>
        <v>35015.025000000001</v>
      </c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>
        <f t="shared" si="296"/>
        <v>35015.025000000001</v>
      </c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8">
        <f t="shared" si="297"/>
        <v>35015.025000000001</v>
      </c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9">
        <f t="shared" si="298"/>
        <v>35015.025000000001</v>
      </c>
    </row>
    <row r="127" spans="1:75" ht="15.75" hidden="1" outlineLevel="1" thickBot="1" x14ac:dyDescent="0.3">
      <c r="A127" s="77" t="s">
        <v>96</v>
      </c>
      <c r="B127" s="66">
        <f>COUNTIF($I$125:$I$131,A127)</f>
        <v>4</v>
      </c>
      <c r="C127" s="66">
        <f>COUNTIF($I$125:$I$138,A127)</f>
        <v>8</v>
      </c>
      <c r="D127" s="81">
        <f>COUNTIF($I$125:$I$145,A127)</f>
        <v>12</v>
      </c>
      <c r="E127" s="66">
        <f>COUNTIF($I$125:$I$152,A127)</f>
        <v>16</v>
      </c>
      <c r="F127" s="67">
        <f>COUNTIF($I$125:$I$159,A127)</f>
        <v>20</v>
      </c>
      <c r="H127" s="277"/>
      <c r="I127" s="66" t="s">
        <v>96</v>
      </c>
      <c r="J127" s="66">
        <v>3</v>
      </c>
      <c r="K127" s="68"/>
      <c r="L127" s="68"/>
      <c r="M127" s="68"/>
      <c r="N127" s="68"/>
      <c r="O127" s="68">
        <f t="shared" si="299"/>
        <v>2917.9187500000003</v>
      </c>
      <c r="P127" s="68">
        <f t="shared" si="299"/>
        <v>2917.9187500000003</v>
      </c>
      <c r="Q127" s="68">
        <f t="shared" si="299"/>
        <v>2917.9187500000003</v>
      </c>
      <c r="R127" s="68">
        <f t="shared" si="299"/>
        <v>2917.9187500000003</v>
      </c>
      <c r="S127" s="68">
        <f t="shared" si="299"/>
        <v>2917.9187500000003</v>
      </c>
      <c r="T127" s="68">
        <f t="shared" si="299"/>
        <v>2917.9187500000003</v>
      </c>
      <c r="U127" s="68">
        <f t="shared" si="299"/>
        <v>2917.9187500000003</v>
      </c>
      <c r="V127" s="68">
        <f t="shared" si="299"/>
        <v>2917.9187500000003</v>
      </c>
      <c r="W127" s="68">
        <f t="shared" si="300"/>
        <v>23343.350000000002</v>
      </c>
      <c r="X127" s="68">
        <f t="shared" si="299"/>
        <v>2917.9187500000003</v>
      </c>
      <c r="Y127" s="68">
        <f t="shared" si="299"/>
        <v>2917.9187500000003</v>
      </c>
      <c r="Z127" s="68">
        <f t="shared" si="299"/>
        <v>2917.9187500000003</v>
      </c>
      <c r="AA127" s="68">
        <f t="shared" si="299"/>
        <v>2917.9187500000003</v>
      </c>
      <c r="AB127" s="68"/>
      <c r="AC127" s="68"/>
      <c r="AD127" s="68"/>
      <c r="AE127" s="68"/>
      <c r="AF127" s="68"/>
      <c r="AG127" s="68"/>
      <c r="AH127" s="68"/>
      <c r="AI127" s="68"/>
      <c r="AJ127" s="68">
        <f t="shared" si="301"/>
        <v>35015.025000000001</v>
      </c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>
        <f t="shared" si="296"/>
        <v>35015.025000000001</v>
      </c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8">
        <f t="shared" si="297"/>
        <v>35015.025000000001</v>
      </c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9">
        <f t="shared" si="298"/>
        <v>35015.025000000001</v>
      </c>
    </row>
    <row r="128" spans="1:75" ht="15.75" hidden="1" outlineLevel="1" thickBot="1" x14ac:dyDescent="0.3">
      <c r="A128" s="77" t="s">
        <v>81</v>
      </c>
      <c r="B128" s="66">
        <f>COUNTIF($I$125:$I$131,A128)</f>
        <v>1</v>
      </c>
      <c r="C128" s="66">
        <f>COUNTIF($I$125:$I$138,A128)</f>
        <v>2</v>
      </c>
      <c r="D128" s="81">
        <f>COUNTIF($I$125:$I$145,A128)</f>
        <v>3</v>
      </c>
      <c r="E128" s="66">
        <f>COUNTIF($I$125:$I$152,A128)</f>
        <v>4</v>
      </c>
      <c r="F128" s="67">
        <f>COUNTIF($I$125:$I$159,A128)</f>
        <v>5</v>
      </c>
      <c r="H128" s="277"/>
      <c r="I128" s="66" t="s">
        <v>81</v>
      </c>
      <c r="J128" s="66">
        <v>4</v>
      </c>
      <c r="K128" s="68"/>
      <c r="L128" s="68"/>
      <c r="M128" s="68"/>
      <c r="N128" s="68"/>
      <c r="O128" s="68"/>
      <c r="P128" s="68"/>
      <c r="Q128" s="68">
        <f>$C$142</f>
        <v>2425.1902777777777</v>
      </c>
      <c r="R128" s="68">
        <f t="shared" ref="R128:V128" si="302">$C$142</f>
        <v>2425.1902777777777</v>
      </c>
      <c r="S128" s="68">
        <f t="shared" si="302"/>
        <v>2425.1902777777777</v>
      </c>
      <c r="T128" s="68">
        <f t="shared" si="302"/>
        <v>2425.1902777777777</v>
      </c>
      <c r="U128" s="68">
        <f t="shared" si="302"/>
        <v>2425.1902777777777</v>
      </c>
      <c r="V128" s="68">
        <f t="shared" si="302"/>
        <v>2425.1902777777777</v>
      </c>
      <c r="W128" s="68">
        <f t="shared" si="300"/>
        <v>14551.141666666666</v>
      </c>
      <c r="X128" s="68">
        <f t="shared" ref="X128:AI128" si="303">$C$142</f>
        <v>2425.1902777777777</v>
      </c>
      <c r="Y128" s="68">
        <f t="shared" si="303"/>
        <v>2425.1902777777777</v>
      </c>
      <c r="Z128" s="68">
        <f t="shared" si="303"/>
        <v>2425.1902777777777</v>
      </c>
      <c r="AA128" s="68">
        <f t="shared" si="303"/>
        <v>2425.1902777777777</v>
      </c>
      <c r="AB128" s="68">
        <f t="shared" si="303"/>
        <v>2425.1902777777777</v>
      </c>
      <c r="AC128" s="68">
        <f t="shared" si="303"/>
        <v>2425.1902777777777</v>
      </c>
      <c r="AD128" s="68">
        <f t="shared" si="303"/>
        <v>2425.1902777777777</v>
      </c>
      <c r="AE128" s="68">
        <f t="shared" si="303"/>
        <v>2425.1902777777777</v>
      </c>
      <c r="AF128" s="68">
        <f t="shared" si="303"/>
        <v>2425.1902777777777</v>
      </c>
      <c r="AG128" s="68">
        <f t="shared" si="303"/>
        <v>2425.1902777777777</v>
      </c>
      <c r="AH128" s="68">
        <f t="shared" si="303"/>
        <v>2425.1902777777777</v>
      </c>
      <c r="AI128" s="68">
        <f t="shared" si="303"/>
        <v>2425.1902777777777</v>
      </c>
      <c r="AJ128" s="68">
        <f t="shared" si="301"/>
        <v>43653.425000000003</v>
      </c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>
        <f t="shared" si="296"/>
        <v>43653.425000000003</v>
      </c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8">
        <f t="shared" si="297"/>
        <v>43653.425000000003</v>
      </c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9">
        <f t="shared" si="298"/>
        <v>43653.425000000003</v>
      </c>
    </row>
    <row r="129" spans="1:75" ht="15.75" hidden="1" outlineLevel="1" thickBot="1" x14ac:dyDescent="0.3">
      <c r="A129" s="78" t="s">
        <v>129</v>
      </c>
      <c r="B129" s="70">
        <f>SUM(B126:B128)</f>
        <v>7</v>
      </c>
      <c r="C129" s="70">
        <f>SUM(C126:C128)</f>
        <v>14</v>
      </c>
      <c r="D129" s="82">
        <f>SUM(D126:D128)</f>
        <v>21</v>
      </c>
      <c r="E129" s="70">
        <f>SUM(E126:E128)</f>
        <v>28</v>
      </c>
      <c r="F129" s="73">
        <f>SUM(F126:F128)</f>
        <v>35</v>
      </c>
      <c r="H129" s="277"/>
      <c r="I129" s="66" t="s">
        <v>96</v>
      </c>
      <c r="J129" s="66">
        <v>5</v>
      </c>
      <c r="K129" s="68"/>
      <c r="L129" s="68"/>
      <c r="M129" s="68"/>
      <c r="N129" s="68"/>
      <c r="O129" s="68"/>
      <c r="P129" s="68"/>
      <c r="Q129" s="68"/>
      <c r="R129" s="68"/>
      <c r="S129" s="68">
        <f t="shared" si="299"/>
        <v>2917.9187500000003</v>
      </c>
      <c r="T129" s="68">
        <f t="shared" si="299"/>
        <v>2917.9187500000003</v>
      </c>
      <c r="U129" s="68">
        <f t="shared" si="299"/>
        <v>2917.9187500000003</v>
      </c>
      <c r="V129" s="68">
        <f t="shared" si="299"/>
        <v>2917.9187500000003</v>
      </c>
      <c r="W129" s="68">
        <f t="shared" si="300"/>
        <v>11671.675000000001</v>
      </c>
      <c r="X129" s="68">
        <f t="shared" si="299"/>
        <v>2917.9187500000003</v>
      </c>
      <c r="Y129" s="68">
        <f t="shared" si="299"/>
        <v>2917.9187500000003</v>
      </c>
      <c r="Z129" s="68">
        <f t="shared" si="299"/>
        <v>2917.9187500000003</v>
      </c>
      <c r="AA129" s="68">
        <f t="shared" si="299"/>
        <v>2917.9187500000003</v>
      </c>
      <c r="AB129" s="68">
        <f t="shared" si="299"/>
        <v>2917.9187500000003</v>
      </c>
      <c r="AC129" s="68">
        <f t="shared" si="299"/>
        <v>2917.9187500000003</v>
      </c>
      <c r="AD129" s="68">
        <f t="shared" ref="AD129:AG130" si="304">$C$141</f>
        <v>2917.9187500000003</v>
      </c>
      <c r="AE129" s="68">
        <f t="shared" si="304"/>
        <v>2917.9187500000003</v>
      </c>
      <c r="AF129" s="68"/>
      <c r="AG129" s="68"/>
      <c r="AH129" s="68"/>
      <c r="AI129" s="68"/>
      <c r="AJ129" s="68">
        <f t="shared" si="301"/>
        <v>35015.025000000001</v>
      </c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>
        <f t="shared" si="296"/>
        <v>35015.025000000001</v>
      </c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8">
        <f t="shared" si="297"/>
        <v>35015.025000000001</v>
      </c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9">
        <f t="shared" si="298"/>
        <v>35015.025000000001</v>
      </c>
    </row>
    <row r="130" spans="1:75" ht="15.75" hidden="1" outlineLevel="1" thickBot="1" x14ac:dyDescent="0.3">
      <c r="H130" s="277"/>
      <c r="I130" s="66" t="s">
        <v>96</v>
      </c>
      <c r="J130" s="66">
        <v>6</v>
      </c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>
        <f t="shared" si="299"/>
        <v>2917.9187500000003</v>
      </c>
      <c r="V130" s="68">
        <f t="shared" si="299"/>
        <v>2917.9187500000003</v>
      </c>
      <c r="W130" s="68">
        <f t="shared" si="300"/>
        <v>5835.8375000000005</v>
      </c>
      <c r="X130" s="68">
        <f t="shared" si="299"/>
        <v>2917.9187500000003</v>
      </c>
      <c r="Y130" s="68">
        <f t="shared" si="299"/>
        <v>2917.9187500000003</v>
      </c>
      <c r="Z130" s="68">
        <f t="shared" si="299"/>
        <v>2917.9187500000003</v>
      </c>
      <c r="AA130" s="68">
        <f t="shared" si="299"/>
        <v>2917.9187500000003</v>
      </c>
      <c r="AB130" s="68">
        <f t="shared" si="299"/>
        <v>2917.9187500000003</v>
      </c>
      <c r="AC130" s="68">
        <f t="shared" si="299"/>
        <v>2917.9187500000003</v>
      </c>
      <c r="AD130" s="68">
        <f t="shared" si="304"/>
        <v>2917.9187500000003</v>
      </c>
      <c r="AE130" s="68">
        <f t="shared" si="304"/>
        <v>2917.9187500000003</v>
      </c>
      <c r="AF130" s="68">
        <f t="shared" si="304"/>
        <v>2917.9187500000003</v>
      </c>
      <c r="AG130" s="68">
        <f t="shared" si="304"/>
        <v>2917.9187500000003</v>
      </c>
      <c r="AH130" s="68"/>
      <c r="AI130" s="68"/>
      <c r="AJ130" s="68">
        <f t="shared" si="301"/>
        <v>35015.025000000001</v>
      </c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>
        <f t="shared" si="296"/>
        <v>35015.025000000001</v>
      </c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8">
        <f t="shared" si="297"/>
        <v>35015.025000000001</v>
      </c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9">
        <f t="shared" si="298"/>
        <v>35015.025000000001</v>
      </c>
    </row>
    <row r="131" spans="1:75" ht="15.75" hidden="1" outlineLevel="1" thickBot="1" x14ac:dyDescent="0.3">
      <c r="H131" s="277"/>
      <c r="I131" s="66" t="s">
        <v>80</v>
      </c>
      <c r="J131" s="66">
        <v>7</v>
      </c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>
        <f>$C$140</f>
        <v>2221.6708333333331</v>
      </c>
      <c r="W131" s="84">
        <f t="shared" si="300"/>
        <v>2221.6708333333331</v>
      </c>
      <c r="X131" s="68">
        <f>$C$140</f>
        <v>2221.6708333333331</v>
      </c>
      <c r="Y131" s="68">
        <f>$C$140</f>
        <v>2221.6708333333331</v>
      </c>
      <c r="Z131" s="68">
        <f>$C$140</f>
        <v>2221.6708333333331</v>
      </c>
      <c r="AA131" s="68">
        <f>$C$140</f>
        <v>2221.6708333333331</v>
      </c>
      <c r="AB131" s="68">
        <f>$C$140</f>
        <v>2221.6708333333331</v>
      </c>
      <c r="AC131" s="68"/>
      <c r="AD131" s="68"/>
      <c r="AE131" s="68"/>
      <c r="AF131" s="68"/>
      <c r="AG131" s="68"/>
      <c r="AH131" s="68"/>
      <c r="AI131" s="68"/>
      <c r="AJ131" s="68">
        <f t="shared" si="301"/>
        <v>13330.025</v>
      </c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>
        <f t="shared" si="296"/>
        <v>13330.025</v>
      </c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8">
        <f t="shared" si="297"/>
        <v>13330.025</v>
      </c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9">
        <f t="shared" si="298"/>
        <v>13330.025</v>
      </c>
    </row>
    <row r="132" spans="1:75" ht="15.75" hidden="1" outlineLevel="1" thickBot="1" x14ac:dyDescent="0.3">
      <c r="H132" s="277"/>
      <c r="I132" s="66" t="s">
        <v>80</v>
      </c>
      <c r="J132" s="66">
        <v>8</v>
      </c>
      <c r="K132" s="126"/>
      <c r="L132" s="126"/>
      <c r="M132" s="126"/>
      <c r="N132" s="126"/>
      <c r="O132" s="126"/>
      <c r="P132" s="126"/>
      <c r="Q132" s="126"/>
      <c r="R132" s="258" t="s">
        <v>206</v>
      </c>
      <c r="S132" s="259"/>
      <c r="T132" s="259"/>
      <c r="U132" s="259"/>
      <c r="V132" s="259"/>
      <c r="W132" s="121">
        <f>SUM(W125:W131)</f>
        <v>100132.8875</v>
      </c>
      <c r="X132" s="68">
        <f t="shared" ref="X132:AC132" si="305">$C$140</f>
        <v>2221.6708333333331</v>
      </c>
      <c r="Y132" s="68">
        <f t="shared" si="305"/>
        <v>2221.6708333333331</v>
      </c>
      <c r="Z132" s="68">
        <f t="shared" si="305"/>
        <v>2221.6708333333331</v>
      </c>
      <c r="AA132" s="68">
        <f t="shared" si="305"/>
        <v>2221.6708333333331</v>
      </c>
      <c r="AB132" s="68">
        <f t="shared" si="305"/>
        <v>2221.6708333333331</v>
      </c>
      <c r="AC132" s="68">
        <f t="shared" si="305"/>
        <v>2221.6708333333331</v>
      </c>
      <c r="AD132" s="68"/>
      <c r="AE132" s="68"/>
      <c r="AF132" s="68"/>
      <c r="AG132" s="68"/>
      <c r="AH132" s="68"/>
      <c r="AI132" s="68"/>
      <c r="AJ132" s="68">
        <f t="shared" ref="AJ132:AJ138" si="306">SUM(X132:AI132)</f>
        <v>13330.025</v>
      </c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>
        <f t="shared" si="296"/>
        <v>13330.025</v>
      </c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8">
        <f t="shared" si="297"/>
        <v>13330.025</v>
      </c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9">
        <f t="shared" si="298"/>
        <v>13330.025</v>
      </c>
    </row>
    <row r="133" spans="1:75" ht="15.75" hidden="1" outlineLevel="1" thickBot="1" x14ac:dyDescent="0.3">
      <c r="H133" s="277"/>
      <c r="I133" s="66" t="s">
        <v>96</v>
      </c>
      <c r="J133" s="66">
        <v>9</v>
      </c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122"/>
      <c r="X133" s="68"/>
      <c r="Y133" s="68"/>
      <c r="Z133" s="68">
        <f t="shared" ref="Z133:AO140" si="307">$C$141</f>
        <v>2917.9187500000003</v>
      </c>
      <c r="AA133" s="68">
        <f t="shared" si="307"/>
        <v>2917.9187500000003</v>
      </c>
      <c r="AB133" s="68">
        <f t="shared" si="307"/>
        <v>2917.9187500000003</v>
      </c>
      <c r="AC133" s="68">
        <f t="shared" si="307"/>
        <v>2917.9187500000003</v>
      </c>
      <c r="AD133" s="68">
        <f t="shared" si="307"/>
        <v>2917.9187500000003</v>
      </c>
      <c r="AE133" s="68">
        <f t="shared" si="307"/>
        <v>2917.9187500000003</v>
      </c>
      <c r="AF133" s="68">
        <f t="shared" si="307"/>
        <v>2917.9187500000003</v>
      </c>
      <c r="AG133" s="68">
        <f t="shared" si="307"/>
        <v>2917.9187500000003</v>
      </c>
      <c r="AH133" s="68">
        <f t="shared" si="307"/>
        <v>2917.9187500000003</v>
      </c>
      <c r="AI133" s="68">
        <f t="shared" si="307"/>
        <v>2917.9187500000003</v>
      </c>
      <c r="AJ133" s="68">
        <f t="shared" si="306"/>
        <v>29179.187500000004</v>
      </c>
      <c r="AK133" s="68">
        <f t="shared" ref="AK133:AL133" si="308">$C$141</f>
        <v>2917.9187500000003</v>
      </c>
      <c r="AL133" s="68">
        <f t="shared" si="308"/>
        <v>2917.9187500000003</v>
      </c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>
        <f t="shared" si="296"/>
        <v>35015.025000000001</v>
      </c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8">
        <f t="shared" si="297"/>
        <v>35015.025000000001</v>
      </c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9">
        <f t="shared" si="298"/>
        <v>35015.025000000001</v>
      </c>
    </row>
    <row r="134" spans="1:75" ht="16.5" hidden="1" outlineLevel="1" thickTop="1" thickBot="1" x14ac:dyDescent="0.3">
      <c r="A134" s="274" t="s">
        <v>135</v>
      </c>
      <c r="B134" s="275"/>
      <c r="H134" s="277"/>
      <c r="I134" s="66" t="s">
        <v>96</v>
      </c>
      <c r="J134" s="66">
        <v>10</v>
      </c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8"/>
      <c r="X134" s="68"/>
      <c r="Y134" s="68"/>
      <c r="Z134" s="68"/>
      <c r="AA134" s="68"/>
      <c r="AB134" s="68">
        <f t="shared" si="307"/>
        <v>2917.9187500000003</v>
      </c>
      <c r="AC134" s="68">
        <f t="shared" si="307"/>
        <v>2917.9187500000003</v>
      </c>
      <c r="AD134" s="68">
        <f t="shared" si="307"/>
        <v>2917.9187500000003</v>
      </c>
      <c r="AE134" s="68">
        <f t="shared" si="307"/>
        <v>2917.9187500000003</v>
      </c>
      <c r="AF134" s="68">
        <f t="shared" si="307"/>
        <v>2917.9187500000003</v>
      </c>
      <c r="AG134" s="68">
        <f t="shared" si="307"/>
        <v>2917.9187500000003</v>
      </c>
      <c r="AH134" s="68">
        <f t="shared" si="307"/>
        <v>2917.9187500000003</v>
      </c>
      <c r="AI134" s="68">
        <f t="shared" si="307"/>
        <v>2917.9187500000003</v>
      </c>
      <c r="AJ134" s="68">
        <f t="shared" si="306"/>
        <v>23343.350000000002</v>
      </c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>
        <f t="shared" si="296"/>
        <v>23343.350000000002</v>
      </c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8">
        <f t="shared" si="297"/>
        <v>23343.350000000002</v>
      </c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9">
        <f t="shared" si="298"/>
        <v>23343.350000000002</v>
      </c>
    </row>
    <row r="135" spans="1:75" ht="15.75" hidden="1" outlineLevel="1" thickBot="1" x14ac:dyDescent="0.3">
      <c r="A135" s="77" t="s">
        <v>80</v>
      </c>
      <c r="B135" s="69">
        <f>Venda!J15+Venda!J18</f>
        <v>13330.025</v>
      </c>
      <c r="H135" s="277"/>
      <c r="I135" s="66" t="s">
        <v>81</v>
      </c>
      <c r="J135" s="66">
        <v>11</v>
      </c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8"/>
      <c r="X135" s="68"/>
      <c r="Y135" s="68"/>
      <c r="Z135" s="68"/>
      <c r="AA135" s="68"/>
      <c r="AB135" s="68"/>
      <c r="AC135" s="68"/>
      <c r="AD135" s="68">
        <f t="shared" ref="AD135:AI135" si="309">$C$142</f>
        <v>2425.1902777777777</v>
      </c>
      <c r="AE135" s="68">
        <f t="shared" si="309"/>
        <v>2425.1902777777777</v>
      </c>
      <c r="AF135" s="68">
        <f t="shared" si="309"/>
        <v>2425.1902777777777</v>
      </c>
      <c r="AG135" s="68">
        <f t="shared" si="309"/>
        <v>2425.1902777777777</v>
      </c>
      <c r="AH135" s="68">
        <f t="shared" si="309"/>
        <v>2425.1902777777777</v>
      </c>
      <c r="AI135" s="68">
        <f t="shared" si="309"/>
        <v>2425.1902777777777</v>
      </c>
      <c r="AJ135" s="68">
        <f t="shared" si="306"/>
        <v>14551.141666666666</v>
      </c>
      <c r="AK135" s="68">
        <f t="shared" ref="AK135:AV135" si="310">$C$142</f>
        <v>2425.1902777777777</v>
      </c>
      <c r="AL135" s="68">
        <f t="shared" si="310"/>
        <v>2425.1902777777777</v>
      </c>
      <c r="AM135" s="68">
        <f t="shared" si="310"/>
        <v>2425.1902777777777</v>
      </c>
      <c r="AN135" s="68">
        <f t="shared" si="310"/>
        <v>2425.1902777777777</v>
      </c>
      <c r="AO135" s="68">
        <f t="shared" si="310"/>
        <v>2425.1902777777777</v>
      </c>
      <c r="AP135" s="68">
        <f t="shared" si="310"/>
        <v>2425.1902777777777</v>
      </c>
      <c r="AQ135" s="68">
        <f t="shared" si="310"/>
        <v>2425.1902777777777</v>
      </c>
      <c r="AR135" s="68">
        <f t="shared" si="310"/>
        <v>2425.1902777777777</v>
      </c>
      <c r="AS135" s="68">
        <f t="shared" si="310"/>
        <v>2425.1902777777777</v>
      </c>
      <c r="AT135" s="68">
        <f t="shared" si="310"/>
        <v>2425.1902777777777</v>
      </c>
      <c r="AU135" s="68">
        <f t="shared" si="310"/>
        <v>2425.1902777777777</v>
      </c>
      <c r="AV135" s="68">
        <f t="shared" si="310"/>
        <v>2425.1902777777777</v>
      </c>
      <c r="AW135" s="68">
        <f t="shared" si="296"/>
        <v>43653.425000000003</v>
      </c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8">
        <f t="shared" si="297"/>
        <v>43653.425000000003</v>
      </c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9">
        <f t="shared" si="298"/>
        <v>43653.425000000003</v>
      </c>
    </row>
    <row r="136" spans="1:75" ht="15.75" hidden="1" outlineLevel="1" thickBot="1" x14ac:dyDescent="0.3">
      <c r="A136" s="77" t="s">
        <v>96</v>
      </c>
      <c r="B136" s="69">
        <f>Venda!T15+Venda!T18</f>
        <v>35015.025000000001</v>
      </c>
      <c r="H136" s="277"/>
      <c r="I136" s="66" t="s">
        <v>96</v>
      </c>
      <c r="J136" s="66">
        <v>12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8"/>
      <c r="X136" s="68"/>
      <c r="Y136" s="68"/>
      <c r="Z136" s="68"/>
      <c r="AA136" s="68"/>
      <c r="AB136" s="68"/>
      <c r="AC136" s="68"/>
      <c r="AD136" s="68"/>
      <c r="AE136" s="68"/>
      <c r="AF136" s="68">
        <f t="shared" si="307"/>
        <v>2917.9187500000003</v>
      </c>
      <c r="AG136" s="68">
        <f t="shared" si="307"/>
        <v>2917.9187500000003</v>
      </c>
      <c r="AH136" s="68">
        <f t="shared" si="307"/>
        <v>2917.9187500000003</v>
      </c>
      <c r="AI136" s="68">
        <f t="shared" si="307"/>
        <v>2917.9187500000003</v>
      </c>
      <c r="AJ136" s="68">
        <f t="shared" si="306"/>
        <v>11671.675000000001</v>
      </c>
      <c r="AK136" s="68">
        <f t="shared" si="307"/>
        <v>2917.9187500000003</v>
      </c>
      <c r="AL136" s="68">
        <f t="shared" si="307"/>
        <v>2917.9187500000003</v>
      </c>
      <c r="AM136" s="68">
        <f t="shared" si="307"/>
        <v>2917.9187500000003</v>
      </c>
      <c r="AN136" s="68">
        <f t="shared" si="307"/>
        <v>2917.9187500000003</v>
      </c>
      <c r="AO136" s="68">
        <f t="shared" si="307"/>
        <v>2917.9187500000003</v>
      </c>
      <c r="AP136" s="68">
        <f t="shared" ref="AP136:AT137" si="311">$C$141</f>
        <v>2917.9187500000003</v>
      </c>
      <c r="AQ136" s="68">
        <f t="shared" si="311"/>
        <v>2917.9187500000003</v>
      </c>
      <c r="AR136" s="68">
        <f t="shared" si="311"/>
        <v>2917.9187500000003</v>
      </c>
      <c r="AS136" s="68"/>
      <c r="AT136" s="68"/>
      <c r="AU136" s="68"/>
      <c r="AV136" s="68"/>
      <c r="AW136" s="68">
        <f t="shared" si="296"/>
        <v>35015.025000000001</v>
      </c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8">
        <f t="shared" si="297"/>
        <v>35015.025000000001</v>
      </c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9">
        <f t="shared" si="298"/>
        <v>35015.025000000001</v>
      </c>
    </row>
    <row r="137" spans="1:75" ht="15.75" hidden="1" outlineLevel="1" thickBot="1" x14ac:dyDescent="0.3">
      <c r="A137" s="78" t="s">
        <v>81</v>
      </c>
      <c r="B137" s="72">
        <f>Venda!AD15+Venda!AD18</f>
        <v>43653.424999999996</v>
      </c>
      <c r="H137" s="277"/>
      <c r="I137" s="66" t="s">
        <v>96</v>
      </c>
      <c r="J137" s="66">
        <v>13</v>
      </c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>
        <f t="shared" si="307"/>
        <v>2917.9187500000003</v>
      </c>
      <c r="AI137" s="68">
        <f t="shared" si="307"/>
        <v>2917.9187500000003</v>
      </c>
      <c r="AJ137" s="68">
        <f t="shared" si="306"/>
        <v>5835.8375000000005</v>
      </c>
      <c r="AK137" s="68">
        <f t="shared" si="307"/>
        <v>2917.9187500000003</v>
      </c>
      <c r="AL137" s="68">
        <f t="shared" si="307"/>
        <v>2917.9187500000003</v>
      </c>
      <c r="AM137" s="68">
        <f t="shared" si="307"/>
        <v>2917.9187500000003</v>
      </c>
      <c r="AN137" s="68">
        <f t="shared" si="307"/>
        <v>2917.9187500000003</v>
      </c>
      <c r="AO137" s="68">
        <f t="shared" si="307"/>
        <v>2917.9187500000003</v>
      </c>
      <c r="AP137" s="68">
        <f t="shared" si="311"/>
        <v>2917.9187500000003</v>
      </c>
      <c r="AQ137" s="68">
        <f t="shared" si="311"/>
        <v>2917.9187500000003</v>
      </c>
      <c r="AR137" s="68">
        <f t="shared" si="311"/>
        <v>2917.9187500000003</v>
      </c>
      <c r="AS137" s="68">
        <f t="shared" si="311"/>
        <v>2917.9187500000003</v>
      </c>
      <c r="AT137" s="68">
        <f t="shared" si="311"/>
        <v>2917.9187500000003</v>
      </c>
      <c r="AU137" s="68"/>
      <c r="AV137" s="68"/>
      <c r="AW137" s="68">
        <f t="shared" si="296"/>
        <v>35015.025000000001</v>
      </c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8">
        <f t="shared" si="297"/>
        <v>35015.025000000001</v>
      </c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9">
        <f t="shared" si="298"/>
        <v>35015.025000000001</v>
      </c>
    </row>
    <row r="138" spans="1:75" ht="15.75" hidden="1" outlineLevel="1" thickBot="1" x14ac:dyDescent="0.3">
      <c r="H138" s="277"/>
      <c r="I138" s="66" t="s">
        <v>80</v>
      </c>
      <c r="J138" s="66">
        <v>14</v>
      </c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>
        <f>$C$140</f>
        <v>2221.6708333333331</v>
      </c>
      <c r="AJ138" s="84">
        <f t="shared" si="306"/>
        <v>2221.6708333333331</v>
      </c>
      <c r="AK138" s="68">
        <f t="shared" ref="AK138:AO138" si="312">$C$140</f>
        <v>2221.6708333333331</v>
      </c>
      <c r="AL138" s="68">
        <f t="shared" si="312"/>
        <v>2221.6708333333331</v>
      </c>
      <c r="AM138" s="68">
        <f t="shared" si="312"/>
        <v>2221.6708333333331</v>
      </c>
      <c r="AN138" s="68">
        <f t="shared" si="312"/>
        <v>2221.6708333333331</v>
      </c>
      <c r="AO138" s="68">
        <f t="shared" si="312"/>
        <v>2221.6708333333331</v>
      </c>
      <c r="AP138" s="68"/>
      <c r="AQ138" s="68"/>
      <c r="AR138" s="68"/>
      <c r="AS138" s="68"/>
      <c r="AT138" s="68"/>
      <c r="AU138" s="68"/>
      <c r="AV138" s="68"/>
      <c r="AW138" s="68">
        <f t="shared" si="296"/>
        <v>13330.025</v>
      </c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8">
        <f t="shared" si="297"/>
        <v>13330.025</v>
      </c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9">
        <f t="shared" si="298"/>
        <v>13330.025</v>
      </c>
    </row>
    <row r="139" spans="1:75" ht="16.5" hidden="1" outlineLevel="1" thickTop="1" thickBot="1" x14ac:dyDescent="0.3">
      <c r="A139" s="284" t="s">
        <v>136</v>
      </c>
      <c r="B139" s="285"/>
      <c r="C139" s="286"/>
      <c r="H139" s="277"/>
      <c r="I139" s="66" t="s">
        <v>96</v>
      </c>
      <c r="J139" s="66">
        <v>15</v>
      </c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8"/>
      <c r="X139" s="128"/>
      <c r="Y139" s="128"/>
      <c r="Z139" s="128"/>
      <c r="AA139" s="128"/>
      <c r="AB139" s="128"/>
      <c r="AC139" s="128"/>
      <c r="AD139" s="128"/>
      <c r="AE139" s="258" t="s">
        <v>205</v>
      </c>
      <c r="AF139" s="259"/>
      <c r="AG139" s="259"/>
      <c r="AH139" s="259"/>
      <c r="AI139" s="259"/>
      <c r="AJ139" s="121">
        <f>SUM(AJ125:AJ138)</f>
        <v>310506.46250000002</v>
      </c>
      <c r="AK139" s="68">
        <f t="shared" si="307"/>
        <v>2917.9187500000003</v>
      </c>
      <c r="AL139" s="68">
        <f t="shared" si="307"/>
        <v>2917.9187500000003</v>
      </c>
      <c r="AM139" s="68">
        <f t="shared" si="307"/>
        <v>2917.9187500000003</v>
      </c>
      <c r="AN139" s="68">
        <f t="shared" si="307"/>
        <v>2917.9187500000003</v>
      </c>
      <c r="AO139" s="68">
        <f t="shared" si="307"/>
        <v>2917.9187500000003</v>
      </c>
      <c r="AP139" s="68">
        <f t="shared" ref="AP139:AY140" si="313">$C$141</f>
        <v>2917.9187500000003</v>
      </c>
      <c r="AQ139" s="68">
        <f t="shared" si="313"/>
        <v>2917.9187500000003</v>
      </c>
      <c r="AR139" s="68">
        <f t="shared" si="313"/>
        <v>2917.9187500000003</v>
      </c>
      <c r="AS139" s="68">
        <f t="shared" si="313"/>
        <v>2917.9187500000003</v>
      </c>
      <c r="AT139" s="68">
        <f t="shared" si="313"/>
        <v>2917.9187500000003</v>
      </c>
      <c r="AU139" s="68">
        <f t="shared" si="313"/>
        <v>2917.9187500000003</v>
      </c>
      <c r="AV139" s="68">
        <f t="shared" si="313"/>
        <v>2917.9187500000003</v>
      </c>
      <c r="AW139" s="68">
        <f t="shared" ref="AW139:AW145" si="314">SUM(AK139:AV139)</f>
        <v>35015.025000000001</v>
      </c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8">
        <f t="shared" si="297"/>
        <v>35015.025000000001</v>
      </c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9">
        <f t="shared" si="298"/>
        <v>35015.025000000001</v>
      </c>
    </row>
    <row r="140" spans="1:75" ht="15.75" hidden="1" outlineLevel="1" thickBot="1" x14ac:dyDescent="0.3">
      <c r="A140" s="77" t="s">
        <v>80</v>
      </c>
      <c r="B140" s="66">
        <v>6</v>
      </c>
      <c r="C140" s="69">
        <f>B135/B140</f>
        <v>2221.6708333333331</v>
      </c>
      <c r="H140" s="277"/>
      <c r="I140" s="66" t="s">
        <v>96</v>
      </c>
      <c r="J140" s="66">
        <v>16</v>
      </c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122"/>
      <c r="AK140" s="68"/>
      <c r="AL140" s="68"/>
      <c r="AM140" s="68">
        <f t="shared" si="307"/>
        <v>2917.9187500000003</v>
      </c>
      <c r="AN140" s="68">
        <f t="shared" si="307"/>
        <v>2917.9187500000003</v>
      </c>
      <c r="AO140" s="68">
        <f t="shared" si="307"/>
        <v>2917.9187500000003</v>
      </c>
      <c r="AP140" s="68">
        <f t="shared" si="313"/>
        <v>2917.9187500000003</v>
      </c>
      <c r="AQ140" s="68">
        <f t="shared" si="313"/>
        <v>2917.9187500000003</v>
      </c>
      <c r="AR140" s="68">
        <f t="shared" si="313"/>
        <v>2917.9187500000003</v>
      </c>
      <c r="AS140" s="68">
        <f t="shared" si="313"/>
        <v>2917.9187500000003</v>
      </c>
      <c r="AT140" s="68">
        <f t="shared" si="313"/>
        <v>2917.9187500000003</v>
      </c>
      <c r="AU140" s="68">
        <f t="shared" si="313"/>
        <v>2917.9187500000003</v>
      </c>
      <c r="AV140" s="68">
        <f t="shared" si="313"/>
        <v>2917.9187500000003</v>
      </c>
      <c r="AW140" s="68">
        <f t="shared" si="314"/>
        <v>29179.187500000004</v>
      </c>
      <c r="AX140" s="68">
        <f t="shared" si="313"/>
        <v>2917.9187500000003</v>
      </c>
      <c r="AY140" s="68">
        <f t="shared" si="313"/>
        <v>2917.9187500000003</v>
      </c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8">
        <f t="shared" si="297"/>
        <v>35015.025000000001</v>
      </c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9">
        <f t="shared" si="298"/>
        <v>35015.025000000001</v>
      </c>
    </row>
    <row r="141" spans="1:75" ht="15.75" hidden="1" outlineLevel="1" thickBot="1" x14ac:dyDescent="0.3">
      <c r="A141" s="77" t="s">
        <v>96</v>
      </c>
      <c r="B141" s="66">
        <v>12</v>
      </c>
      <c r="C141" s="69">
        <f t="shared" ref="C141:C142" si="315">B136/B141</f>
        <v>2917.9187500000003</v>
      </c>
      <c r="H141" s="277"/>
      <c r="I141" s="66" t="s">
        <v>81</v>
      </c>
      <c r="J141" s="66">
        <v>17</v>
      </c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>
        <f t="shared" ref="AO141:BG141" si="316">$C$142</f>
        <v>2425.1902777777777</v>
      </c>
      <c r="AP141" s="68">
        <f t="shared" si="316"/>
        <v>2425.1902777777777</v>
      </c>
      <c r="AQ141" s="68">
        <f t="shared" si="316"/>
        <v>2425.1902777777777</v>
      </c>
      <c r="AR141" s="68">
        <f t="shared" si="316"/>
        <v>2425.1902777777777</v>
      </c>
      <c r="AS141" s="68">
        <f t="shared" si="316"/>
        <v>2425.1902777777777</v>
      </c>
      <c r="AT141" s="68">
        <f t="shared" si="316"/>
        <v>2425.1902777777777</v>
      </c>
      <c r="AU141" s="68">
        <f t="shared" si="316"/>
        <v>2425.1902777777777</v>
      </c>
      <c r="AV141" s="68">
        <f t="shared" si="316"/>
        <v>2425.1902777777777</v>
      </c>
      <c r="AW141" s="68">
        <f t="shared" si="314"/>
        <v>19401.522222222222</v>
      </c>
      <c r="AX141" s="68">
        <f t="shared" si="316"/>
        <v>2425.1902777777777</v>
      </c>
      <c r="AY141" s="68">
        <f t="shared" si="316"/>
        <v>2425.1902777777777</v>
      </c>
      <c r="AZ141" s="68">
        <f t="shared" si="316"/>
        <v>2425.1902777777777</v>
      </c>
      <c r="BA141" s="68">
        <f t="shared" si="316"/>
        <v>2425.1902777777777</v>
      </c>
      <c r="BB141" s="68">
        <f t="shared" si="316"/>
        <v>2425.1902777777777</v>
      </c>
      <c r="BC141" s="68">
        <f t="shared" si="316"/>
        <v>2425.1902777777777</v>
      </c>
      <c r="BD141" s="68">
        <f t="shared" si="316"/>
        <v>2425.1902777777777</v>
      </c>
      <c r="BE141" s="68">
        <f t="shared" si="316"/>
        <v>2425.1902777777777</v>
      </c>
      <c r="BF141" s="68">
        <f t="shared" si="316"/>
        <v>2425.1902777777777</v>
      </c>
      <c r="BG141" s="68">
        <f t="shared" si="316"/>
        <v>2425.1902777777777</v>
      </c>
      <c r="BH141" s="66"/>
      <c r="BI141" s="66"/>
      <c r="BJ141" s="68">
        <f t="shared" si="297"/>
        <v>43653.425000000003</v>
      </c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9">
        <f t="shared" si="298"/>
        <v>43653.425000000003</v>
      </c>
    </row>
    <row r="142" spans="1:75" ht="15.75" hidden="1" outlineLevel="1" thickBot="1" x14ac:dyDescent="0.3">
      <c r="A142" s="78" t="s">
        <v>81</v>
      </c>
      <c r="B142" s="70">
        <v>18</v>
      </c>
      <c r="C142" s="72">
        <f t="shared" si="315"/>
        <v>2425.1902777777777</v>
      </c>
      <c r="H142" s="277"/>
      <c r="I142" s="66" t="s">
        <v>80</v>
      </c>
      <c r="J142" s="66">
        <v>18</v>
      </c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>
        <f t="shared" ref="AQ142:AV142" si="317">$C$140</f>
        <v>2221.6708333333331</v>
      </c>
      <c r="AR142" s="68">
        <f t="shared" si="317"/>
        <v>2221.6708333333331</v>
      </c>
      <c r="AS142" s="68">
        <f t="shared" si="317"/>
        <v>2221.6708333333331</v>
      </c>
      <c r="AT142" s="68">
        <f t="shared" si="317"/>
        <v>2221.6708333333331</v>
      </c>
      <c r="AU142" s="68">
        <f t="shared" si="317"/>
        <v>2221.6708333333331</v>
      </c>
      <c r="AV142" s="68">
        <f t="shared" si="317"/>
        <v>2221.6708333333331</v>
      </c>
      <c r="AW142" s="68">
        <f t="shared" si="314"/>
        <v>13330.025</v>
      </c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8">
        <f t="shared" si="297"/>
        <v>13330.025</v>
      </c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9">
        <f t="shared" si="298"/>
        <v>13330.025</v>
      </c>
    </row>
    <row r="143" spans="1:75" ht="15.75" hidden="1" outlineLevel="1" thickBot="1" x14ac:dyDescent="0.3">
      <c r="H143" s="277"/>
      <c r="I143" s="66" t="s">
        <v>96</v>
      </c>
      <c r="J143" s="66">
        <v>19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>
        <f t="shared" ref="AS143:BE143" si="318">$C$141</f>
        <v>2917.9187500000003</v>
      </c>
      <c r="AT143" s="68">
        <f t="shared" si="318"/>
        <v>2917.9187500000003</v>
      </c>
      <c r="AU143" s="68">
        <f t="shared" si="318"/>
        <v>2917.9187500000003</v>
      </c>
      <c r="AV143" s="68">
        <f t="shared" si="318"/>
        <v>2917.9187500000003</v>
      </c>
      <c r="AW143" s="68">
        <f t="shared" si="314"/>
        <v>11671.675000000001</v>
      </c>
      <c r="AX143" s="68">
        <f t="shared" si="318"/>
        <v>2917.9187500000003</v>
      </c>
      <c r="AY143" s="68">
        <f t="shared" si="318"/>
        <v>2917.9187500000003</v>
      </c>
      <c r="AZ143" s="68">
        <f t="shared" si="318"/>
        <v>2917.9187500000003</v>
      </c>
      <c r="BA143" s="68">
        <f t="shared" si="318"/>
        <v>2917.9187500000003</v>
      </c>
      <c r="BB143" s="68">
        <f t="shared" si="318"/>
        <v>2917.9187500000003</v>
      </c>
      <c r="BC143" s="68">
        <f t="shared" si="318"/>
        <v>2917.9187500000003</v>
      </c>
      <c r="BD143" s="68">
        <f t="shared" si="318"/>
        <v>2917.9187500000003</v>
      </c>
      <c r="BE143" s="68">
        <f t="shared" si="318"/>
        <v>2917.9187500000003</v>
      </c>
      <c r="BF143" s="66"/>
      <c r="BG143" s="66"/>
      <c r="BH143" s="66"/>
      <c r="BI143" s="66"/>
      <c r="BJ143" s="68">
        <f t="shared" si="297"/>
        <v>35015.025000000001</v>
      </c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9">
        <f t="shared" si="298"/>
        <v>35015.025000000001</v>
      </c>
    </row>
    <row r="144" spans="1:75" ht="15.75" hidden="1" outlineLevel="1" thickBot="1" x14ac:dyDescent="0.3">
      <c r="H144" s="277"/>
      <c r="I144" s="66" t="s">
        <v>96</v>
      </c>
      <c r="J144" s="66">
        <v>20</v>
      </c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>
        <f t="shared" ref="AU144:BG144" si="319">$C$141</f>
        <v>2917.9187500000003</v>
      </c>
      <c r="AV144" s="68">
        <f t="shared" si="319"/>
        <v>2917.9187500000003</v>
      </c>
      <c r="AW144" s="68">
        <f t="shared" si="314"/>
        <v>5835.8375000000005</v>
      </c>
      <c r="AX144" s="68">
        <f t="shared" si="319"/>
        <v>2917.9187500000003</v>
      </c>
      <c r="AY144" s="68">
        <f t="shared" si="319"/>
        <v>2917.9187500000003</v>
      </c>
      <c r="AZ144" s="68">
        <f t="shared" si="319"/>
        <v>2917.9187500000003</v>
      </c>
      <c r="BA144" s="68">
        <f t="shared" si="319"/>
        <v>2917.9187500000003</v>
      </c>
      <c r="BB144" s="68">
        <f t="shared" si="319"/>
        <v>2917.9187500000003</v>
      </c>
      <c r="BC144" s="68">
        <f t="shared" si="319"/>
        <v>2917.9187500000003</v>
      </c>
      <c r="BD144" s="68">
        <f t="shared" si="319"/>
        <v>2917.9187500000003</v>
      </c>
      <c r="BE144" s="68">
        <f t="shared" si="319"/>
        <v>2917.9187500000003</v>
      </c>
      <c r="BF144" s="68">
        <f t="shared" si="319"/>
        <v>2917.9187500000003</v>
      </c>
      <c r="BG144" s="68">
        <f t="shared" si="319"/>
        <v>2917.9187500000003</v>
      </c>
      <c r="BH144" s="66"/>
      <c r="BI144" s="66"/>
      <c r="BJ144" s="68">
        <f t="shared" si="297"/>
        <v>35015.025000000001</v>
      </c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9">
        <f t="shared" si="298"/>
        <v>35015.025000000001</v>
      </c>
    </row>
    <row r="145" spans="8:75" ht="15.75" hidden="1" outlineLevel="1" thickBot="1" x14ac:dyDescent="0.3">
      <c r="H145" s="277"/>
      <c r="I145" s="66" t="s">
        <v>80</v>
      </c>
      <c r="J145" s="66">
        <v>21</v>
      </c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>
        <f t="shared" ref="AV145:BB145" si="320">$C$140</f>
        <v>2221.6708333333331</v>
      </c>
      <c r="AW145" s="84">
        <f t="shared" si="314"/>
        <v>2221.6708333333331</v>
      </c>
      <c r="AX145" s="68">
        <f t="shared" si="320"/>
        <v>2221.6708333333331</v>
      </c>
      <c r="AY145" s="68">
        <f t="shared" si="320"/>
        <v>2221.6708333333331</v>
      </c>
      <c r="AZ145" s="68">
        <f t="shared" si="320"/>
        <v>2221.6708333333331</v>
      </c>
      <c r="BA145" s="68">
        <f t="shared" si="320"/>
        <v>2221.6708333333331</v>
      </c>
      <c r="BB145" s="68">
        <f t="shared" si="320"/>
        <v>2221.6708333333331</v>
      </c>
      <c r="BC145" s="66"/>
      <c r="BD145" s="66"/>
      <c r="BE145" s="66"/>
      <c r="BF145" s="66"/>
      <c r="BG145" s="66"/>
      <c r="BH145" s="66"/>
      <c r="BI145" s="66"/>
      <c r="BJ145" s="68">
        <f t="shared" si="297"/>
        <v>13330.025</v>
      </c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9">
        <f t="shared" si="298"/>
        <v>13330.025</v>
      </c>
    </row>
    <row r="146" spans="8:75" ht="15.75" hidden="1" outlineLevel="1" thickBot="1" x14ac:dyDescent="0.3">
      <c r="H146" s="277"/>
      <c r="I146" s="66" t="s">
        <v>81</v>
      </c>
      <c r="J146" s="66">
        <v>22</v>
      </c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258" t="s">
        <v>204</v>
      </c>
      <c r="AS146" s="259"/>
      <c r="AT146" s="259"/>
      <c r="AU146" s="259"/>
      <c r="AV146" s="259"/>
      <c r="AW146" s="121">
        <f>SUM(AW125:AW145)</f>
        <v>525730.41805555567</v>
      </c>
      <c r="AX146" s="68">
        <f t="shared" ref="AX146:BP146" si="321">$C$142</f>
        <v>2425.1902777777777</v>
      </c>
      <c r="AY146" s="68">
        <f t="shared" si="321"/>
        <v>2425.1902777777777</v>
      </c>
      <c r="AZ146" s="68">
        <f t="shared" si="321"/>
        <v>2425.1902777777777</v>
      </c>
      <c r="BA146" s="68">
        <f t="shared" si="321"/>
        <v>2425.1902777777777</v>
      </c>
      <c r="BB146" s="68">
        <f t="shared" si="321"/>
        <v>2425.1902777777777</v>
      </c>
      <c r="BC146" s="68">
        <f t="shared" si="321"/>
        <v>2425.1902777777777</v>
      </c>
      <c r="BD146" s="68">
        <f t="shared" si="321"/>
        <v>2425.1902777777777</v>
      </c>
      <c r="BE146" s="68">
        <f t="shared" si="321"/>
        <v>2425.1902777777777</v>
      </c>
      <c r="BF146" s="68">
        <f t="shared" si="321"/>
        <v>2425.1902777777777</v>
      </c>
      <c r="BG146" s="68">
        <f t="shared" si="321"/>
        <v>2425.1902777777777</v>
      </c>
      <c r="BH146" s="68">
        <f t="shared" si="321"/>
        <v>2425.1902777777777</v>
      </c>
      <c r="BI146" s="68">
        <f t="shared" si="321"/>
        <v>2425.1902777777777</v>
      </c>
      <c r="BJ146" s="68">
        <f t="shared" ref="BJ146:BJ152" si="322">SUM(AX146:BI146)</f>
        <v>29102.28333333334</v>
      </c>
      <c r="BK146" s="68">
        <f t="shared" si="321"/>
        <v>2425.1902777777777</v>
      </c>
      <c r="BL146" s="68">
        <f t="shared" si="321"/>
        <v>2425.1902777777777</v>
      </c>
      <c r="BM146" s="68">
        <f t="shared" si="321"/>
        <v>2425.1902777777777</v>
      </c>
      <c r="BN146" s="68">
        <f t="shared" si="321"/>
        <v>2425.1902777777777</v>
      </c>
      <c r="BO146" s="68">
        <f t="shared" si="321"/>
        <v>2425.1902777777777</v>
      </c>
      <c r="BP146" s="68">
        <f t="shared" si="321"/>
        <v>2425.1902777777777</v>
      </c>
      <c r="BQ146" s="68"/>
      <c r="BR146" s="66"/>
      <c r="BS146" s="66"/>
      <c r="BT146" s="66"/>
      <c r="BU146" s="66"/>
      <c r="BV146" s="66"/>
      <c r="BW146" s="69">
        <f t="shared" si="298"/>
        <v>43653.425000000003</v>
      </c>
    </row>
    <row r="147" spans="8:75" ht="15.75" hidden="1" outlineLevel="1" thickBot="1" x14ac:dyDescent="0.3">
      <c r="H147" s="277"/>
      <c r="I147" s="66" t="s">
        <v>96</v>
      </c>
      <c r="J147" s="66">
        <v>23</v>
      </c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119"/>
      <c r="AS147" s="119"/>
      <c r="AT147" s="119"/>
      <c r="AU147" s="119"/>
      <c r="AV147" s="119"/>
      <c r="AW147" s="123"/>
      <c r="AX147" s="66"/>
      <c r="AY147" s="66"/>
      <c r="AZ147" s="68">
        <f t="shared" ref="AZ147:BR152" si="323">$C$141</f>
        <v>2917.9187500000003</v>
      </c>
      <c r="BA147" s="68">
        <f t="shared" si="323"/>
        <v>2917.9187500000003</v>
      </c>
      <c r="BB147" s="68">
        <f t="shared" si="323"/>
        <v>2917.9187500000003</v>
      </c>
      <c r="BC147" s="68">
        <f t="shared" si="323"/>
        <v>2917.9187500000003</v>
      </c>
      <c r="BD147" s="68">
        <f t="shared" si="323"/>
        <v>2917.9187500000003</v>
      </c>
      <c r="BE147" s="68">
        <f t="shared" si="323"/>
        <v>2917.9187500000003</v>
      </c>
      <c r="BF147" s="68">
        <f t="shared" si="323"/>
        <v>2917.9187500000003</v>
      </c>
      <c r="BG147" s="68">
        <f t="shared" si="323"/>
        <v>2917.9187500000003</v>
      </c>
      <c r="BH147" s="68">
        <f t="shared" si="323"/>
        <v>2917.9187500000003</v>
      </c>
      <c r="BI147" s="68">
        <f t="shared" si="323"/>
        <v>2917.9187500000003</v>
      </c>
      <c r="BJ147" s="68">
        <f t="shared" si="322"/>
        <v>29179.187500000004</v>
      </c>
      <c r="BK147" s="68">
        <f t="shared" si="323"/>
        <v>2917.9187500000003</v>
      </c>
      <c r="BL147" s="68">
        <f t="shared" si="323"/>
        <v>2917.9187500000003</v>
      </c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9">
        <f t="shared" si="298"/>
        <v>35015.025000000001</v>
      </c>
    </row>
    <row r="148" spans="8:75" ht="15.75" hidden="1" outlineLevel="1" thickBot="1" x14ac:dyDescent="0.3">
      <c r="H148" s="277"/>
      <c r="I148" s="66" t="s">
        <v>80</v>
      </c>
      <c r="J148" s="66">
        <v>24</v>
      </c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119"/>
      <c r="AS148" s="119"/>
      <c r="AT148" s="119"/>
      <c r="AU148" s="119"/>
      <c r="AV148" s="119"/>
      <c r="AW148" s="120"/>
      <c r="AX148" s="66"/>
      <c r="AY148" s="66"/>
      <c r="AZ148" s="68">
        <f t="shared" ref="AZ148:BI150" si="324">$C$140</f>
        <v>2221.6708333333331</v>
      </c>
      <c r="BA148" s="68">
        <f t="shared" si="324"/>
        <v>2221.6708333333331</v>
      </c>
      <c r="BB148" s="68">
        <f t="shared" si="324"/>
        <v>2221.6708333333331</v>
      </c>
      <c r="BC148" s="68">
        <f t="shared" si="324"/>
        <v>2221.6708333333331</v>
      </c>
      <c r="BD148" s="68">
        <f t="shared" si="324"/>
        <v>2221.6708333333331</v>
      </c>
      <c r="BE148" s="68">
        <f t="shared" si="324"/>
        <v>2221.6708333333331</v>
      </c>
      <c r="BF148" s="66"/>
      <c r="BG148" s="66"/>
      <c r="BH148" s="66"/>
      <c r="BI148" s="66"/>
      <c r="BJ148" s="68">
        <f t="shared" si="322"/>
        <v>13330.025</v>
      </c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9">
        <f t="shared" si="298"/>
        <v>13330.025</v>
      </c>
    </row>
    <row r="149" spans="8:75" ht="15.75" hidden="1" outlineLevel="1" thickBot="1" x14ac:dyDescent="0.3">
      <c r="H149" s="277"/>
      <c r="I149" s="66" t="s">
        <v>96</v>
      </c>
      <c r="J149" s="66">
        <v>25</v>
      </c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119"/>
      <c r="AS149" s="119"/>
      <c r="AT149" s="119"/>
      <c r="AU149" s="119"/>
      <c r="AV149" s="119"/>
      <c r="AW149" s="120"/>
      <c r="AX149" s="66"/>
      <c r="AY149" s="66"/>
      <c r="AZ149" s="66"/>
      <c r="BA149" s="66"/>
      <c r="BB149" s="68">
        <f t="shared" si="323"/>
        <v>2917.9187500000003</v>
      </c>
      <c r="BC149" s="68">
        <f t="shared" si="323"/>
        <v>2917.9187500000003</v>
      </c>
      <c r="BD149" s="68">
        <f t="shared" si="323"/>
        <v>2917.9187500000003</v>
      </c>
      <c r="BE149" s="68">
        <f t="shared" si="323"/>
        <v>2917.9187500000003</v>
      </c>
      <c r="BF149" s="68">
        <f t="shared" si="323"/>
        <v>2917.9187500000003</v>
      </c>
      <c r="BG149" s="68">
        <f t="shared" si="323"/>
        <v>2917.9187500000003</v>
      </c>
      <c r="BH149" s="68">
        <f t="shared" si="323"/>
        <v>2917.9187500000003</v>
      </c>
      <c r="BI149" s="68">
        <f t="shared" si="323"/>
        <v>2917.9187500000003</v>
      </c>
      <c r="BJ149" s="68">
        <f t="shared" si="322"/>
        <v>23343.350000000002</v>
      </c>
      <c r="BK149" s="68">
        <f t="shared" si="323"/>
        <v>2917.9187500000003</v>
      </c>
      <c r="BL149" s="68">
        <f t="shared" si="323"/>
        <v>2917.9187500000003</v>
      </c>
      <c r="BM149" s="68">
        <f t="shared" si="323"/>
        <v>2917.9187500000003</v>
      </c>
      <c r="BN149" s="68">
        <f t="shared" si="323"/>
        <v>2917.9187500000003</v>
      </c>
      <c r="BO149" s="66"/>
      <c r="BP149" s="66"/>
      <c r="BQ149" s="66"/>
      <c r="BR149" s="66"/>
      <c r="BS149" s="66"/>
      <c r="BT149" s="66"/>
      <c r="BU149" s="66"/>
      <c r="BV149" s="66"/>
      <c r="BW149" s="69">
        <f t="shared" si="298"/>
        <v>35015.025000000001</v>
      </c>
    </row>
    <row r="150" spans="8:75" ht="15.75" hidden="1" outlineLevel="1" thickBot="1" x14ac:dyDescent="0.3">
      <c r="H150" s="277"/>
      <c r="I150" s="66" t="s">
        <v>80</v>
      </c>
      <c r="J150" s="66">
        <v>26</v>
      </c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119"/>
      <c r="AS150" s="119"/>
      <c r="AT150" s="119"/>
      <c r="AU150" s="119"/>
      <c r="AV150" s="119"/>
      <c r="AW150" s="120"/>
      <c r="AX150" s="66"/>
      <c r="AY150" s="66"/>
      <c r="AZ150" s="66"/>
      <c r="BA150" s="66"/>
      <c r="BB150" s="66"/>
      <c r="BC150" s="66"/>
      <c r="BD150" s="68">
        <f t="shared" si="324"/>
        <v>2221.6708333333331</v>
      </c>
      <c r="BE150" s="68">
        <f t="shared" si="324"/>
        <v>2221.6708333333331</v>
      </c>
      <c r="BF150" s="68">
        <f t="shared" si="324"/>
        <v>2221.6708333333331</v>
      </c>
      <c r="BG150" s="68">
        <f t="shared" si="324"/>
        <v>2221.6708333333331</v>
      </c>
      <c r="BH150" s="68">
        <f t="shared" si="324"/>
        <v>2221.6708333333331</v>
      </c>
      <c r="BI150" s="68">
        <f t="shared" si="324"/>
        <v>2221.6708333333331</v>
      </c>
      <c r="BJ150" s="68">
        <f t="shared" si="322"/>
        <v>13330.025</v>
      </c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9">
        <f t="shared" si="298"/>
        <v>13330.025</v>
      </c>
    </row>
    <row r="151" spans="8:75" ht="15.75" hidden="1" outlineLevel="1" thickBot="1" x14ac:dyDescent="0.3">
      <c r="H151" s="277"/>
      <c r="I151" s="66" t="s">
        <v>96</v>
      </c>
      <c r="J151" s="66">
        <v>27</v>
      </c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119"/>
      <c r="AS151" s="119"/>
      <c r="AT151" s="119"/>
      <c r="AU151" s="119"/>
      <c r="AV151" s="119"/>
      <c r="AW151" s="120"/>
      <c r="AX151" s="66"/>
      <c r="AY151" s="66"/>
      <c r="AZ151" s="66"/>
      <c r="BA151" s="66"/>
      <c r="BB151" s="66"/>
      <c r="BC151" s="66"/>
      <c r="BD151" s="66"/>
      <c r="BE151" s="66"/>
      <c r="BF151" s="68">
        <f t="shared" si="323"/>
        <v>2917.9187500000003</v>
      </c>
      <c r="BG151" s="68">
        <f t="shared" si="323"/>
        <v>2917.9187500000003</v>
      </c>
      <c r="BH151" s="68">
        <f t="shared" si="323"/>
        <v>2917.9187500000003</v>
      </c>
      <c r="BI151" s="68">
        <f t="shared" si="323"/>
        <v>2917.9187500000003</v>
      </c>
      <c r="BJ151" s="68">
        <f t="shared" si="322"/>
        <v>11671.675000000001</v>
      </c>
      <c r="BK151" s="68">
        <f t="shared" si="323"/>
        <v>2917.9187500000003</v>
      </c>
      <c r="BL151" s="68">
        <f t="shared" si="323"/>
        <v>2917.9187500000003</v>
      </c>
      <c r="BM151" s="68">
        <f t="shared" si="323"/>
        <v>2917.9187500000003</v>
      </c>
      <c r="BN151" s="68">
        <f t="shared" si="323"/>
        <v>2917.9187500000003</v>
      </c>
      <c r="BO151" s="68">
        <f t="shared" si="323"/>
        <v>2917.9187500000003</v>
      </c>
      <c r="BP151" s="68">
        <f t="shared" si="323"/>
        <v>2917.9187500000003</v>
      </c>
      <c r="BQ151" s="68">
        <f t="shared" si="323"/>
        <v>2917.9187500000003</v>
      </c>
      <c r="BR151" s="68">
        <f t="shared" si="323"/>
        <v>2917.9187500000003</v>
      </c>
      <c r="BS151" s="66"/>
      <c r="BT151" s="66"/>
      <c r="BU151" s="66"/>
      <c r="BV151" s="66"/>
      <c r="BW151" s="69">
        <f t="shared" si="298"/>
        <v>35015.025000000001</v>
      </c>
    </row>
    <row r="152" spans="8:75" ht="15.75" hidden="1" outlineLevel="1" thickBot="1" x14ac:dyDescent="0.3">
      <c r="H152" s="277"/>
      <c r="I152" s="66" t="s">
        <v>96</v>
      </c>
      <c r="J152" s="66">
        <v>28</v>
      </c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119"/>
      <c r="AS152" s="119"/>
      <c r="AT152" s="119"/>
      <c r="AU152" s="119"/>
      <c r="AV152" s="119"/>
      <c r="AW152" s="120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8">
        <f t="shared" si="323"/>
        <v>2917.9187500000003</v>
      </c>
      <c r="BI152" s="68">
        <f t="shared" ref="BI152:BV154" si="325">$C$141</f>
        <v>2917.9187500000003</v>
      </c>
      <c r="BJ152" s="68">
        <f t="shared" si="322"/>
        <v>5835.8375000000005</v>
      </c>
      <c r="BK152" s="68">
        <f t="shared" si="325"/>
        <v>2917.9187500000003</v>
      </c>
      <c r="BL152" s="68">
        <f t="shared" si="325"/>
        <v>2917.9187500000003</v>
      </c>
      <c r="BM152" s="68">
        <f t="shared" si="325"/>
        <v>2917.9187500000003</v>
      </c>
      <c r="BN152" s="68">
        <f t="shared" si="325"/>
        <v>2917.9187500000003</v>
      </c>
      <c r="BO152" s="68">
        <f t="shared" si="325"/>
        <v>2917.9187500000003</v>
      </c>
      <c r="BP152" s="68">
        <f t="shared" si="325"/>
        <v>2917.9187500000003</v>
      </c>
      <c r="BQ152" s="68">
        <f t="shared" si="325"/>
        <v>2917.9187500000003</v>
      </c>
      <c r="BR152" s="68">
        <f t="shared" si="325"/>
        <v>2917.9187500000003</v>
      </c>
      <c r="BS152" s="68">
        <f t="shared" si="325"/>
        <v>2917.9187500000003</v>
      </c>
      <c r="BT152" s="68">
        <f t="shared" si="325"/>
        <v>2917.9187500000003</v>
      </c>
      <c r="BU152" s="66"/>
      <c r="BV152" s="66"/>
      <c r="BW152" s="69">
        <f t="shared" si="298"/>
        <v>35015.025000000001</v>
      </c>
    </row>
    <row r="153" spans="8:75" ht="15.75" hidden="1" outlineLevel="1" thickBot="1" x14ac:dyDescent="0.3">
      <c r="H153" s="277"/>
      <c r="I153" s="66" t="s">
        <v>96</v>
      </c>
      <c r="J153" s="66">
        <v>29</v>
      </c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7"/>
      <c r="AS153" s="127"/>
      <c r="AT153" s="127"/>
      <c r="AU153" s="127"/>
      <c r="AV153" s="127"/>
      <c r="AW153" s="133"/>
      <c r="AX153" s="126"/>
      <c r="AY153" s="126"/>
      <c r="AZ153" s="126"/>
      <c r="BA153" s="126"/>
      <c r="BB153" s="126"/>
      <c r="BC153" s="126"/>
      <c r="BD153" s="126"/>
      <c r="BE153" s="258" t="s">
        <v>203</v>
      </c>
      <c r="BF153" s="259"/>
      <c r="BG153" s="259"/>
      <c r="BH153" s="259"/>
      <c r="BI153" s="259"/>
      <c r="BJ153" s="121">
        <f>SUM(BJ126:BJ152)</f>
        <v>731911.40833333356</v>
      </c>
      <c r="BK153" s="68">
        <f t="shared" si="325"/>
        <v>2917.9187500000003</v>
      </c>
      <c r="BL153" s="68">
        <f t="shared" si="325"/>
        <v>2917.9187500000003</v>
      </c>
      <c r="BM153" s="68">
        <f t="shared" si="325"/>
        <v>2917.9187500000003</v>
      </c>
      <c r="BN153" s="68">
        <f t="shared" si="325"/>
        <v>2917.9187500000003</v>
      </c>
      <c r="BO153" s="68">
        <f t="shared" si="325"/>
        <v>2917.9187500000003</v>
      </c>
      <c r="BP153" s="68">
        <f t="shared" si="325"/>
        <v>2917.9187500000003</v>
      </c>
      <c r="BQ153" s="68">
        <f t="shared" si="325"/>
        <v>2917.9187500000003</v>
      </c>
      <c r="BR153" s="68">
        <f t="shared" si="325"/>
        <v>2917.9187500000003</v>
      </c>
      <c r="BS153" s="68">
        <f t="shared" si="325"/>
        <v>2917.9187500000003</v>
      </c>
      <c r="BT153" s="68">
        <f t="shared" si="325"/>
        <v>2917.9187500000003</v>
      </c>
      <c r="BU153" s="68">
        <f t="shared" si="325"/>
        <v>2917.9187500000003</v>
      </c>
      <c r="BV153" s="68">
        <f t="shared" si="325"/>
        <v>2917.9187500000003</v>
      </c>
      <c r="BW153" s="69">
        <f t="shared" ref="BW153:BW159" si="326">SUM(BK153:BV153)</f>
        <v>35015.025000000001</v>
      </c>
    </row>
    <row r="154" spans="8:75" ht="15.75" hidden="1" outlineLevel="1" thickBot="1" x14ac:dyDescent="0.3">
      <c r="H154" s="277"/>
      <c r="I154" s="66" t="s">
        <v>96</v>
      </c>
      <c r="J154" s="66">
        <v>30</v>
      </c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119"/>
      <c r="AS154" s="119"/>
      <c r="AT154" s="119"/>
      <c r="AU154" s="119"/>
      <c r="AV154" s="119"/>
      <c r="AW154" s="120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8">
        <f t="shared" si="325"/>
        <v>2917.9187500000003</v>
      </c>
      <c r="BN154" s="68">
        <f t="shared" si="325"/>
        <v>2917.9187500000003</v>
      </c>
      <c r="BO154" s="68">
        <f t="shared" si="325"/>
        <v>2917.9187500000003</v>
      </c>
      <c r="BP154" s="68">
        <f t="shared" si="325"/>
        <v>2917.9187500000003</v>
      </c>
      <c r="BQ154" s="68">
        <f t="shared" si="325"/>
        <v>2917.9187500000003</v>
      </c>
      <c r="BR154" s="68">
        <f t="shared" si="325"/>
        <v>2917.9187500000003</v>
      </c>
      <c r="BS154" s="68">
        <f t="shared" si="325"/>
        <v>2917.9187500000003</v>
      </c>
      <c r="BT154" s="68">
        <f t="shared" si="325"/>
        <v>2917.9187500000003</v>
      </c>
      <c r="BU154" s="68">
        <f t="shared" si="325"/>
        <v>2917.9187500000003</v>
      </c>
      <c r="BV154" s="68">
        <f t="shared" si="325"/>
        <v>2917.9187500000003</v>
      </c>
      <c r="BW154" s="69">
        <f t="shared" si="326"/>
        <v>29179.187500000004</v>
      </c>
    </row>
    <row r="155" spans="8:75" ht="15.75" hidden="1" outlineLevel="1" thickBot="1" x14ac:dyDescent="0.3">
      <c r="H155" s="277"/>
      <c r="I155" s="66" t="s">
        <v>81</v>
      </c>
      <c r="J155" s="66">
        <v>31</v>
      </c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119"/>
      <c r="AS155" s="119"/>
      <c r="AT155" s="119"/>
      <c r="AU155" s="119"/>
      <c r="AV155" s="119"/>
      <c r="AW155" s="120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8">
        <f t="shared" ref="BM155:BV155" si="327">$C$142</f>
        <v>2425.1902777777777</v>
      </c>
      <c r="BN155" s="68">
        <f t="shared" si="327"/>
        <v>2425.1902777777777</v>
      </c>
      <c r="BO155" s="68">
        <f t="shared" si="327"/>
        <v>2425.1902777777777</v>
      </c>
      <c r="BP155" s="68">
        <f t="shared" si="327"/>
        <v>2425.1902777777777</v>
      </c>
      <c r="BQ155" s="68">
        <f t="shared" si="327"/>
        <v>2425.1902777777777</v>
      </c>
      <c r="BR155" s="68">
        <f t="shared" si="327"/>
        <v>2425.1902777777777</v>
      </c>
      <c r="BS155" s="68">
        <f t="shared" si="327"/>
        <v>2425.1902777777777</v>
      </c>
      <c r="BT155" s="68">
        <f t="shared" si="327"/>
        <v>2425.1902777777777</v>
      </c>
      <c r="BU155" s="68">
        <f t="shared" si="327"/>
        <v>2425.1902777777777</v>
      </c>
      <c r="BV155" s="68">
        <f t="shared" si="327"/>
        <v>2425.1902777777777</v>
      </c>
      <c r="BW155" s="69">
        <f t="shared" si="326"/>
        <v>24251.902777777781</v>
      </c>
    </row>
    <row r="156" spans="8:75" ht="15.75" hidden="1" outlineLevel="1" thickBot="1" x14ac:dyDescent="0.3">
      <c r="H156" s="277"/>
      <c r="I156" s="66" t="s">
        <v>96</v>
      </c>
      <c r="J156" s="66">
        <v>32</v>
      </c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119"/>
      <c r="AS156" s="119"/>
      <c r="AT156" s="119"/>
      <c r="AU156" s="119"/>
      <c r="AV156" s="119"/>
      <c r="AW156" s="120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8">
        <f t="shared" ref="BO156:BV157" si="328">$C$140</f>
        <v>2221.6708333333331</v>
      </c>
      <c r="BP156" s="68">
        <f t="shared" si="328"/>
        <v>2221.6708333333331</v>
      </c>
      <c r="BQ156" s="68">
        <f t="shared" si="328"/>
        <v>2221.6708333333331</v>
      </c>
      <c r="BR156" s="68">
        <f t="shared" si="328"/>
        <v>2221.6708333333331</v>
      </c>
      <c r="BS156" s="68">
        <f t="shared" si="328"/>
        <v>2221.6708333333331</v>
      </c>
      <c r="BT156" s="68">
        <f t="shared" si="328"/>
        <v>2221.6708333333331</v>
      </c>
      <c r="BU156" s="68">
        <f t="shared" si="328"/>
        <v>2221.6708333333331</v>
      </c>
      <c r="BV156" s="68">
        <f t="shared" si="328"/>
        <v>2221.6708333333331</v>
      </c>
      <c r="BW156" s="69">
        <f t="shared" si="326"/>
        <v>17773.366666666665</v>
      </c>
    </row>
    <row r="157" spans="8:75" ht="15.75" hidden="1" outlineLevel="1" thickBot="1" x14ac:dyDescent="0.3">
      <c r="H157" s="277"/>
      <c r="I157" s="66" t="s">
        <v>80</v>
      </c>
      <c r="J157" s="66">
        <v>33</v>
      </c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119"/>
      <c r="AS157" s="119"/>
      <c r="AT157" s="119"/>
      <c r="AU157" s="119"/>
      <c r="AV157" s="119"/>
      <c r="AW157" s="120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8">
        <f t="shared" si="328"/>
        <v>2221.6708333333331</v>
      </c>
      <c r="BR157" s="68">
        <f t="shared" si="328"/>
        <v>2221.6708333333331</v>
      </c>
      <c r="BS157" s="68">
        <f t="shared" si="328"/>
        <v>2221.6708333333331</v>
      </c>
      <c r="BT157" s="68">
        <f t="shared" si="328"/>
        <v>2221.6708333333331</v>
      </c>
      <c r="BU157" s="68">
        <f t="shared" si="328"/>
        <v>2221.6708333333331</v>
      </c>
      <c r="BV157" s="68">
        <f t="shared" si="328"/>
        <v>2221.6708333333331</v>
      </c>
      <c r="BW157" s="69">
        <f t="shared" si="326"/>
        <v>13330.025</v>
      </c>
    </row>
    <row r="158" spans="8:75" ht="15.75" hidden="1" outlineLevel="1" thickBot="1" x14ac:dyDescent="0.3">
      <c r="H158" s="277"/>
      <c r="I158" s="66" t="s">
        <v>96</v>
      </c>
      <c r="J158" s="66">
        <v>34</v>
      </c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119"/>
      <c r="AS158" s="119"/>
      <c r="AT158" s="119"/>
      <c r="AU158" s="119"/>
      <c r="AV158" s="119"/>
      <c r="AW158" s="120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8">
        <f t="shared" ref="BS158:BV158" si="329">$C$141</f>
        <v>2917.9187500000003</v>
      </c>
      <c r="BT158" s="68">
        <f t="shared" si="329"/>
        <v>2917.9187500000003</v>
      </c>
      <c r="BU158" s="68">
        <f t="shared" si="329"/>
        <v>2917.9187500000003</v>
      </c>
      <c r="BV158" s="68">
        <f t="shared" si="329"/>
        <v>2917.9187500000003</v>
      </c>
      <c r="BW158" s="69">
        <f t="shared" si="326"/>
        <v>11671.675000000001</v>
      </c>
    </row>
    <row r="159" spans="8:75" ht="15.75" hidden="1" outlineLevel="1" thickBot="1" x14ac:dyDescent="0.3">
      <c r="H159" s="277"/>
      <c r="I159" s="66" t="s">
        <v>80</v>
      </c>
      <c r="J159" s="66">
        <v>35</v>
      </c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119"/>
      <c r="AS159" s="119"/>
      <c r="AT159" s="119"/>
      <c r="AU159" s="119"/>
      <c r="AV159" s="119"/>
      <c r="AW159" s="120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8">
        <f t="shared" ref="BU159:BV159" si="330">$C$140</f>
        <v>2221.6708333333331</v>
      </c>
      <c r="BV159" s="68">
        <f t="shared" si="330"/>
        <v>2221.6708333333331</v>
      </c>
      <c r="BW159" s="69">
        <f t="shared" si="326"/>
        <v>4443.3416666666662</v>
      </c>
    </row>
    <row r="160" spans="8:75" ht="15.75" hidden="1" outlineLevel="1" thickBot="1" x14ac:dyDescent="0.3">
      <c r="H160" s="277"/>
      <c r="I160" s="129"/>
      <c r="J160" s="130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4"/>
      <c r="AS160" s="134"/>
      <c r="AT160" s="134"/>
      <c r="AU160" s="134"/>
      <c r="AV160" s="134"/>
      <c r="AW160" s="135"/>
      <c r="AX160" s="131"/>
      <c r="AY160" s="131"/>
      <c r="AZ160" s="131"/>
      <c r="BA160" s="131"/>
      <c r="BB160" s="131"/>
      <c r="BC160" s="131"/>
      <c r="BD160" s="131"/>
      <c r="BE160" s="131"/>
      <c r="BF160" s="131"/>
      <c r="BG160" s="131"/>
      <c r="BH160" s="131"/>
      <c r="BI160" s="131"/>
      <c r="BJ160" s="131"/>
      <c r="BK160" s="131"/>
      <c r="BL160" s="131"/>
      <c r="BM160" s="131"/>
      <c r="BN160" s="131"/>
      <c r="BO160" s="131"/>
      <c r="BP160" s="131"/>
      <c r="BQ160" s="131"/>
      <c r="BR160" s="318" t="s">
        <v>202</v>
      </c>
      <c r="BS160" s="319"/>
      <c r="BT160" s="319"/>
      <c r="BU160" s="319"/>
      <c r="BV160" s="319"/>
      <c r="BW160" s="136">
        <f>SUM(BW125:BW159)</f>
        <v>965487.14861111157</v>
      </c>
    </row>
    <row r="161" spans="8:78" collapsed="1" x14ac:dyDescent="0.25">
      <c r="H161" s="277"/>
      <c r="I161" s="312" t="s">
        <v>142</v>
      </c>
      <c r="J161" s="313"/>
      <c r="K161" s="279">
        <f>SUM(K125:K160)</f>
        <v>2221.6708333333331</v>
      </c>
      <c r="L161" s="279">
        <f t="shared" ref="L161:V161" si="331">SUM(L125:L160)</f>
        <v>2221.6708333333331</v>
      </c>
      <c r="M161" s="279">
        <f t="shared" si="331"/>
        <v>5139.5895833333334</v>
      </c>
      <c r="N161" s="279">
        <f t="shared" si="331"/>
        <v>5139.5895833333334</v>
      </c>
      <c r="O161" s="279">
        <f t="shared" si="331"/>
        <v>8057.5083333333332</v>
      </c>
      <c r="P161" s="279">
        <f t="shared" si="331"/>
        <v>8057.5083333333332</v>
      </c>
      <c r="Q161" s="279">
        <f t="shared" si="331"/>
        <v>8261.0277777777774</v>
      </c>
      <c r="R161" s="279">
        <f t="shared" si="331"/>
        <v>8261.0277777777774</v>
      </c>
      <c r="S161" s="279">
        <f t="shared" si="331"/>
        <v>11178.946527777778</v>
      </c>
      <c r="T161" s="279">
        <f t="shared" si="331"/>
        <v>11178.946527777778</v>
      </c>
      <c r="U161" s="279">
        <f t="shared" si="331"/>
        <v>14096.865277777779</v>
      </c>
      <c r="V161" s="279">
        <f t="shared" si="331"/>
        <v>16318.536111111112</v>
      </c>
      <c r="W161" s="279">
        <f>SUM(K161:V162)</f>
        <v>100132.8875</v>
      </c>
      <c r="X161" s="279">
        <f>SUM(X125:X160)</f>
        <v>18540.206944444446</v>
      </c>
      <c r="Y161" s="279">
        <f t="shared" ref="Y161" si="332">SUM(Y125:Y160)</f>
        <v>18540.206944444446</v>
      </c>
      <c r="Z161" s="279">
        <f t="shared" ref="Z161" si="333">SUM(Z125:Z160)</f>
        <v>18540.206944444446</v>
      </c>
      <c r="AA161" s="279">
        <f t="shared" ref="AA161" si="334">SUM(AA125:AA160)</f>
        <v>18540.206944444446</v>
      </c>
      <c r="AB161" s="279">
        <f t="shared" ref="AB161" si="335">SUM(AB125:AB160)</f>
        <v>18540.206944444446</v>
      </c>
      <c r="AC161" s="279">
        <f t="shared" ref="AC161" si="336">SUM(AC125:AC160)</f>
        <v>16318.536111111114</v>
      </c>
      <c r="AD161" s="279">
        <f t="shared" ref="AD161" si="337">SUM(AD125:AD160)</f>
        <v>16522.055555555558</v>
      </c>
      <c r="AE161" s="279">
        <f t="shared" ref="AE161" si="338">SUM(AE125:AE160)</f>
        <v>16522.055555555558</v>
      </c>
      <c r="AF161" s="279">
        <f t="shared" ref="AF161" si="339">SUM(AF125:AF160)</f>
        <v>16522.055555555558</v>
      </c>
      <c r="AG161" s="279">
        <f t="shared" ref="AG161" si="340">SUM(AG125:AG160)</f>
        <v>16522.055555555558</v>
      </c>
      <c r="AH161" s="279">
        <f t="shared" ref="AH161" si="341">SUM(AH125:AH160)</f>
        <v>16522.055555555558</v>
      </c>
      <c r="AI161" s="279">
        <f t="shared" ref="AI161" si="342">SUM(AI125:AI160)</f>
        <v>18743.726388888892</v>
      </c>
      <c r="AJ161" s="279">
        <f>SUM(X161:AI162)</f>
        <v>210373.57500000004</v>
      </c>
      <c r="AK161" s="279">
        <f>SUM(AK125:AK160)</f>
        <v>16318.536111111114</v>
      </c>
      <c r="AL161" s="279">
        <f t="shared" ref="AL161" si="343">SUM(AL125:AL160)</f>
        <v>16318.536111111114</v>
      </c>
      <c r="AM161" s="279">
        <f t="shared" ref="AM161" si="344">SUM(AM125:AM160)</f>
        <v>16318.536111111114</v>
      </c>
      <c r="AN161" s="279">
        <f t="shared" ref="AN161" si="345">SUM(AN125:AN160)</f>
        <v>16318.536111111114</v>
      </c>
      <c r="AO161" s="279">
        <f t="shared" ref="AO161" si="346">SUM(AO125:AO160)</f>
        <v>18743.726388888892</v>
      </c>
      <c r="AP161" s="279">
        <f t="shared" ref="AP161" si="347">SUM(AP125:AP160)</f>
        <v>16522.055555555558</v>
      </c>
      <c r="AQ161" s="279">
        <f t="shared" ref="AQ161" si="348">SUM(AQ125:AQ160)</f>
        <v>18743.726388888892</v>
      </c>
      <c r="AR161" s="279">
        <f t="shared" ref="AR161" si="349">SUM(AR125:AR160)</f>
        <v>18743.726388888892</v>
      </c>
      <c r="AS161" s="279">
        <f t="shared" ref="AS161" si="350">SUM(AS125:AS160)</f>
        <v>18743.726388888892</v>
      </c>
      <c r="AT161" s="279">
        <f t="shared" ref="AT161" si="351">SUM(AT125:AT160)</f>
        <v>18743.726388888892</v>
      </c>
      <c r="AU161" s="279">
        <f t="shared" ref="AU161" si="352">SUM(AU125:AU160)</f>
        <v>18743.726388888892</v>
      </c>
      <c r="AV161" s="279">
        <f t="shared" ref="AV161" si="353">SUM(AV125:AV160)</f>
        <v>20965.397222222226</v>
      </c>
      <c r="AW161" s="279">
        <f>SUM(AK161:AV162)</f>
        <v>215223.95555555564</v>
      </c>
      <c r="AX161" s="279">
        <f>SUM(AX125:AX160)</f>
        <v>15825.807638888891</v>
      </c>
      <c r="AY161" s="279">
        <f t="shared" ref="AY161" si="354">SUM(AY125:AY160)</f>
        <v>15825.807638888891</v>
      </c>
      <c r="AZ161" s="279">
        <f t="shared" ref="AZ161" si="355">SUM(AZ125:AZ160)</f>
        <v>18047.478472222225</v>
      </c>
      <c r="BA161" s="279">
        <f t="shared" ref="BA161" si="356">SUM(BA125:BA160)</f>
        <v>18047.478472222225</v>
      </c>
      <c r="BB161" s="279">
        <f t="shared" ref="BB161" si="357">SUM(BB125:BB160)</f>
        <v>20965.397222222226</v>
      </c>
      <c r="BC161" s="279">
        <f t="shared" ref="BC161" si="358">SUM(BC125:BC160)</f>
        <v>18743.726388888892</v>
      </c>
      <c r="BD161" s="279">
        <f t="shared" ref="BD161" si="359">SUM(BD125:BD160)</f>
        <v>20965.397222222226</v>
      </c>
      <c r="BE161" s="279">
        <f t="shared" ref="BE161" si="360">SUM(BE125:BE160)</f>
        <v>20965.397222222226</v>
      </c>
      <c r="BF161" s="279">
        <f t="shared" ref="BF161" si="361">SUM(BF125:BF160)</f>
        <v>18743.726388888892</v>
      </c>
      <c r="BG161" s="279">
        <f t="shared" ref="BG161" si="362">SUM(BG125:BG160)</f>
        <v>18743.726388888892</v>
      </c>
      <c r="BH161" s="279">
        <f t="shared" ref="BH161" si="363">SUM(BH125:BH160)</f>
        <v>16318.536111111114</v>
      </c>
      <c r="BI161" s="279">
        <f t="shared" ref="BI161" si="364">SUM(BI125:BI160)</f>
        <v>16318.536111111114</v>
      </c>
      <c r="BJ161" s="279">
        <f>SUM(AX161:BI162)</f>
        <v>219511.0152777778</v>
      </c>
      <c r="BK161" s="279">
        <f>SUM(BK125:BK160)</f>
        <v>17014.78402777778</v>
      </c>
      <c r="BL161" s="279">
        <f t="shared" ref="BL161" si="365">SUM(BL125:BL160)</f>
        <v>17014.78402777778</v>
      </c>
      <c r="BM161" s="279">
        <f t="shared" ref="BM161" si="366">SUM(BM125:BM160)</f>
        <v>19439.974305555559</v>
      </c>
      <c r="BN161" s="279">
        <f t="shared" ref="BN161" si="367">SUM(BN125:BN160)</f>
        <v>19439.974305555559</v>
      </c>
      <c r="BO161" s="279">
        <f t="shared" ref="BO161" si="368">SUM(BO125:BO160)</f>
        <v>18743.726388888892</v>
      </c>
      <c r="BP161" s="279">
        <f t="shared" ref="BP161" si="369">SUM(BP125:BP160)</f>
        <v>18743.726388888892</v>
      </c>
      <c r="BQ161" s="279">
        <f t="shared" ref="BQ161" si="370">SUM(BQ125:BQ160)</f>
        <v>18540.206944444446</v>
      </c>
      <c r="BR161" s="279">
        <f t="shared" ref="BR161" si="371">SUM(BR125:BR160)</f>
        <v>18540.206944444446</v>
      </c>
      <c r="BS161" s="279">
        <f t="shared" ref="BS161" si="372">SUM(BS125:BS160)</f>
        <v>18540.206944444446</v>
      </c>
      <c r="BT161" s="279">
        <f t="shared" ref="BT161" si="373">SUM(BT125:BT160)</f>
        <v>18540.206944444446</v>
      </c>
      <c r="BU161" s="279">
        <f t="shared" ref="BU161" si="374">SUM(BU125:BU160)</f>
        <v>17843.959027777779</v>
      </c>
      <c r="BV161" s="279">
        <f t="shared" ref="BV161" si="375">SUM(BV125:BV160)</f>
        <v>17843.959027777779</v>
      </c>
      <c r="BW161" s="310">
        <f>SUM(BK161:BV162)</f>
        <v>220245.71527777781</v>
      </c>
    </row>
    <row r="162" spans="8:78" ht="15.75" thickBot="1" x14ac:dyDescent="0.3">
      <c r="H162" s="278"/>
      <c r="I162" s="314"/>
      <c r="J162" s="315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80"/>
      <c r="AT162" s="280"/>
      <c r="AU162" s="280"/>
      <c r="AV162" s="280"/>
      <c r="AW162" s="280"/>
      <c r="AX162" s="280"/>
      <c r="AY162" s="280"/>
      <c r="AZ162" s="280"/>
      <c r="BA162" s="280"/>
      <c r="BB162" s="280"/>
      <c r="BC162" s="280"/>
      <c r="BD162" s="280"/>
      <c r="BE162" s="280"/>
      <c r="BF162" s="280"/>
      <c r="BG162" s="280"/>
      <c r="BH162" s="280"/>
      <c r="BI162" s="280"/>
      <c r="BJ162" s="280"/>
      <c r="BK162" s="280"/>
      <c r="BL162" s="280"/>
      <c r="BM162" s="280"/>
      <c r="BN162" s="280"/>
      <c r="BO162" s="280"/>
      <c r="BP162" s="280"/>
      <c r="BQ162" s="280"/>
      <c r="BR162" s="280"/>
      <c r="BS162" s="280"/>
      <c r="BT162" s="280"/>
      <c r="BU162" s="280"/>
      <c r="BV162" s="280"/>
      <c r="BW162" s="311"/>
    </row>
    <row r="163" spans="8:78" ht="15.75" thickTop="1" x14ac:dyDescent="0.25"/>
    <row r="166" spans="8:78" x14ac:dyDescent="0.25">
      <c r="BY166" s="65"/>
      <c r="BZ166" s="65"/>
    </row>
  </sheetData>
  <mergeCells count="258">
    <mergeCell ref="I118:J119"/>
    <mergeCell ref="BE93:BI93"/>
    <mergeCell ref="BR117:BV117"/>
    <mergeCell ref="BR160:BV160"/>
    <mergeCell ref="AX121:BJ122"/>
    <mergeCell ref="BK121:BW122"/>
    <mergeCell ref="AX123:BI123"/>
    <mergeCell ref="BJ123:BJ124"/>
    <mergeCell ref="BK123:BV123"/>
    <mergeCell ref="BW123:BW124"/>
    <mergeCell ref="K121:W122"/>
    <mergeCell ref="X121:AJ122"/>
    <mergeCell ref="AK121:AW122"/>
    <mergeCell ref="BP118:BP119"/>
    <mergeCell ref="BD118:BD119"/>
    <mergeCell ref="BE118:BE119"/>
    <mergeCell ref="BF118:BF119"/>
    <mergeCell ref="BG118:BG119"/>
    <mergeCell ref="BH118:BH119"/>
    <mergeCell ref="BI118:BI119"/>
    <mergeCell ref="AX118:AX119"/>
    <mergeCell ref="AY118:AY119"/>
    <mergeCell ref="AZ118:AZ119"/>
    <mergeCell ref="BA118:BA119"/>
    <mergeCell ref="I161:J162"/>
    <mergeCell ref="BQ161:BQ162"/>
    <mergeCell ref="BR161:BR162"/>
    <mergeCell ref="BS161:BS162"/>
    <mergeCell ref="BT161:BT162"/>
    <mergeCell ref="BU161:BU162"/>
    <mergeCell ref="BV161:BV162"/>
    <mergeCell ref="BH161:BH162"/>
    <mergeCell ref="BI161:BI162"/>
    <mergeCell ref="BJ161:BJ162"/>
    <mergeCell ref="AV161:AV162"/>
    <mergeCell ref="AW161:AW162"/>
    <mergeCell ref="AX161:AX162"/>
    <mergeCell ref="AY161:AY162"/>
    <mergeCell ref="AZ161:AZ162"/>
    <mergeCell ref="BA161:BA162"/>
    <mergeCell ref="AP161:AP162"/>
    <mergeCell ref="AQ161:AQ162"/>
    <mergeCell ref="AR161:AR162"/>
    <mergeCell ref="AS161:AS162"/>
    <mergeCell ref="AT161:AT162"/>
    <mergeCell ref="AU161:AU162"/>
    <mergeCell ref="AJ161:AJ162"/>
    <mergeCell ref="AK161:AK162"/>
    <mergeCell ref="BW161:BW162"/>
    <mergeCell ref="BK161:BK162"/>
    <mergeCell ref="BL161:BL162"/>
    <mergeCell ref="BM161:BM162"/>
    <mergeCell ref="BN161:BN162"/>
    <mergeCell ref="BO161:BO162"/>
    <mergeCell ref="BP161:BP162"/>
    <mergeCell ref="BB161:BB162"/>
    <mergeCell ref="BC161:BC162"/>
    <mergeCell ref="BD161:BD162"/>
    <mergeCell ref="BE161:BE162"/>
    <mergeCell ref="BF161:BF162"/>
    <mergeCell ref="BG161:BG162"/>
    <mergeCell ref="AL161:AL162"/>
    <mergeCell ref="AM161:AM162"/>
    <mergeCell ref="AN161:AN162"/>
    <mergeCell ref="AO161:AO162"/>
    <mergeCell ref="AD161:AD162"/>
    <mergeCell ref="AE161:AE162"/>
    <mergeCell ref="AF161:AF162"/>
    <mergeCell ref="AG161:AG162"/>
    <mergeCell ref="AH161:AH162"/>
    <mergeCell ref="AI161:AI162"/>
    <mergeCell ref="X161:X162"/>
    <mergeCell ref="Y161:Y162"/>
    <mergeCell ref="Z161:Z162"/>
    <mergeCell ref="AA161:AA162"/>
    <mergeCell ref="AB161:AB162"/>
    <mergeCell ref="AC161:AC162"/>
    <mergeCell ref="R161:R162"/>
    <mergeCell ref="S161:S162"/>
    <mergeCell ref="T161:T162"/>
    <mergeCell ref="U161:U162"/>
    <mergeCell ref="V161:V162"/>
    <mergeCell ref="W161:W162"/>
    <mergeCell ref="L161:L162"/>
    <mergeCell ref="M161:M162"/>
    <mergeCell ref="N161:N162"/>
    <mergeCell ref="O161:O162"/>
    <mergeCell ref="P161:P162"/>
    <mergeCell ref="Q161:Q162"/>
    <mergeCell ref="BW118:BW119"/>
    <mergeCell ref="BJ118:BJ119"/>
    <mergeCell ref="K11:W12"/>
    <mergeCell ref="X11:AJ12"/>
    <mergeCell ref="AK11:AW12"/>
    <mergeCell ref="AX11:BJ12"/>
    <mergeCell ref="BK11:BW12"/>
    <mergeCell ref="BQ118:BQ119"/>
    <mergeCell ref="BR118:BR119"/>
    <mergeCell ref="BS118:BS119"/>
    <mergeCell ref="BT118:BT119"/>
    <mergeCell ref="BU118:BU119"/>
    <mergeCell ref="BV118:BV119"/>
    <mergeCell ref="BK118:BK119"/>
    <mergeCell ref="BL118:BL119"/>
    <mergeCell ref="BM118:BM119"/>
    <mergeCell ref="BN118:BN119"/>
    <mergeCell ref="BO118:BO119"/>
    <mergeCell ref="BB118:BB119"/>
    <mergeCell ref="BC118:BC119"/>
    <mergeCell ref="AQ118:AQ119"/>
    <mergeCell ref="AR118:AR119"/>
    <mergeCell ref="AS118:AS119"/>
    <mergeCell ref="AT118:AT119"/>
    <mergeCell ref="AU118:AU119"/>
    <mergeCell ref="AV118:AV119"/>
    <mergeCell ref="AK118:AK119"/>
    <mergeCell ref="AL118:AL119"/>
    <mergeCell ref="AM118:AM119"/>
    <mergeCell ref="AN118:AN119"/>
    <mergeCell ref="AO118:AO119"/>
    <mergeCell ref="AP118:AP119"/>
    <mergeCell ref="K118:K119"/>
    <mergeCell ref="L118:L119"/>
    <mergeCell ref="M118:M119"/>
    <mergeCell ref="N118:N119"/>
    <mergeCell ref="O118:O119"/>
    <mergeCell ref="P118:P119"/>
    <mergeCell ref="AD118:AD119"/>
    <mergeCell ref="AE118:AE119"/>
    <mergeCell ref="AF118:AF119"/>
    <mergeCell ref="X118:X119"/>
    <mergeCell ref="Y118:Y119"/>
    <mergeCell ref="Z118:Z119"/>
    <mergeCell ref="AA118:AA119"/>
    <mergeCell ref="AB118:AB119"/>
    <mergeCell ref="AC118:AC119"/>
    <mergeCell ref="AP8:AP9"/>
    <mergeCell ref="AE8:AE9"/>
    <mergeCell ref="AF8:AF9"/>
    <mergeCell ref="AG8:AG9"/>
    <mergeCell ref="AH8:AH9"/>
    <mergeCell ref="AI8:AI9"/>
    <mergeCell ref="AJ8:AJ9"/>
    <mergeCell ref="Q118:Q119"/>
    <mergeCell ref="R118:R119"/>
    <mergeCell ref="S118:S119"/>
    <mergeCell ref="T118:T119"/>
    <mergeCell ref="U118:U119"/>
    <mergeCell ref="V118:V119"/>
    <mergeCell ref="AG118:AG119"/>
    <mergeCell ref="AH118:AH119"/>
    <mergeCell ref="AI118:AI119"/>
    <mergeCell ref="BV8:BV9"/>
    <mergeCell ref="BW8:BW9"/>
    <mergeCell ref="AY8:AY9"/>
    <mergeCell ref="AZ8:AZ9"/>
    <mergeCell ref="BA8:BA9"/>
    <mergeCell ref="BB8:BB9"/>
    <mergeCell ref="BC8:BC9"/>
    <mergeCell ref="BS8:BS9"/>
    <mergeCell ref="BT8:BT9"/>
    <mergeCell ref="BU8:BU9"/>
    <mergeCell ref="H11:H119"/>
    <mergeCell ref="W118:W119"/>
    <mergeCell ref="AJ118:AJ119"/>
    <mergeCell ref="AW118:AW119"/>
    <mergeCell ref="BJ8:BJ9"/>
    <mergeCell ref="BK3:BW3"/>
    <mergeCell ref="BK8:BK9"/>
    <mergeCell ref="BL8:BL9"/>
    <mergeCell ref="BM8:BM9"/>
    <mergeCell ref="BN8:BN9"/>
    <mergeCell ref="BO8:BO9"/>
    <mergeCell ref="BP8:BP9"/>
    <mergeCell ref="BQ8:BQ9"/>
    <mergeCell ref="BR8:BR9"/>
    <mergeCell ref="BD8:BD9"/>
    <mergeCell ref="BE8:BE9"/>
    <mergeCell ref="BF8:BF9"/>
    <mergeCell ref="BG8:BG9"/>
    <mergeCell ref="BH8:BH9"/>
    <mergeCell ref="BI8:BI9"/>
    <mergeCell ref="BK13:BV13"/>
    <mergeCell ref="BW13:BW14"/>
    <mergeCell ref="AX3:BJ3"/>
    <mergeCell ref="AX8:AX9"/>
    <mergeCell ref="AE139:AI139"/>
    <mergeCell ref="AW8:AW9"/>
    <mergeCell ref="J11:J14"/>
    <mergeCell ref="K13:V13"/>
    <mergeCell ref="W13:W14"/>
    <mergeCell ref="X13:AI13"/>
    <mergeCell ref="AQ8:AQ9"/>
    <mergeCell ref="AR8:AR9"/>
    <mergeCell ref="AS8:AS9"/>
    <mergeCell ref="AT8:AT9"/>
    <mergeCell ref="AU8:AU9"/>
    <mergeCell ref="AV8:AV9"/>
    <mergeCell ref="AK8:AK9"/>
    <mergeCell ref="AL8:AL9"/>
    <mergeCell ref="AM8:AM9"/>
    <mergeCell ref="AN8:AN9"/>
    <mergeCell ref="Y8:Y9"/>
    <mergeCell ref="Z8:Z9"/>
    <mergeCell ref="AA8:AA9"/>
    <mergeCell ref="AB8:AB9"/>
    <mergeCell ref="AC8:AC9"/>
    <mergeCell ref="AD8:AD9"/>
    <mergeCell ref="S8:S9"/>
    <mergeCell ref="AO8:AO9"/>
    <mergeCell ref="AR146:AV146"/>
    <mergeCell ref="AX13:BI13"/>
    <mergeCell ref="BJ13:BJ14"/>
    <mergeCell ref="X123:AI123"/>
    <mergeCell ref="AJ123:AJ124"/>
    <mergeCell ref="AK123:AV123"/>
    <mergeCell ref="AW123:AW124"/>
    <mergeCell ref="A134:B134"/>
    <mergeCell ref="R132:V132"/>
    <mergeCell ref="H121:H162"/>
    <mergeCell ref="K161:K162"/>
    <mergeCell ref="AR69:AV69"/>
    <mergeCell ref="I121:I124"/>
    <mergeCell ref="J121:J124"/>
    <mergeCell ref="K123:V123"/>
    <mergeCell ref="W123:W124"/>
    <mergeCell ref="AJ13:AJ14"/>
    <mergeCell ref="AK13:AV13"/>
    <mergeCell ref="AW13:AW14"/>
    <mergeCell ref="A23:B23"/>
    <mergeCell ref="R27:V27"/>
    <mergeCell ref="AE45:AI45"/>
    <mergeCell ref="I11:I14"/>
    <mergeCell ref="A139:C139"/>
    <mergeCell ref="AK3:AW3"/>
    <mergeCell ref="H4:J4"/>
    <mergeCell ref="H1:BW2"/>
    <mergeCell ref="BE153:BI153"/>
    <mergeCell ref="H5:J5"/>
    <mergeCell ref="H6:J6"/>
    <mergeCell ref="H7:J7"/>
    <mergeCell ref="H8:J9"/>
    <mergeCell ref="K8:K9"/>
    <mergeCell ref="L8:L9"/>
    <mergeCell ref="H3:J3"/>
    <mergeCell ref="K3:W3"/>
    <mergeCell ref="X3:AJ3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</mergeCells>
  <phoneticPr fontId="14" type="noConversion"/>
  <dataValidations disablePrompts="1" count="2">
    <dataValidation type="list" allowBlank="1" showInputMessage="1" showErrorMessage="1" sqref="I125:I160" xr:uid="{4550CD37-2DB5-48C1-ADF4-3B69DEB69EC4}">
      <formula1>$A$126:$A$128</formula1>
    </dataValidation>
    <dataValidation type="list" allowBlank="1" showInputMessage="1" showErrorMessage="1" sqref="I15:I117" xr:uid="{197B5881-CFBF-41CA-8504-F9B9F6232CC7}">
      <formula1>$A$16:$A$18</formula1>
    </dataValidation>
  </dataValidations>
  <pageMargins left="0.511811024" right="0.511811024" top="0.78740157499999996" bottom="0.78740157499999996" header="0.31496062000000002" footer="0.31496062000000002"/>
  <ignoredErrors>
    <ignoredError sqref="AW1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CFF9-0808-4871-B08D-9B2FEA04500D}">
  <dimension ref="A1:BY163"/>
  <sheetViews>
    <sheetView topLeftCell="G1" zoomScale="85" zoomScaleNormal="85" workbookViewId="0">
      <selection activeCell="H1" sqref="H1:BW2"/>
    </sheetView>
  </sheetViews>
  <sheetFormatPr defaultColWidth="9.140625" defaultRowHeight="15" outlineLevelRow="1" outlineLevelCol="1" x14ac:dyDescent="0.25"/>
  <cols>
    <col min="1" max="1" width="13.140625" style="63" hidden="1" customWidth="1" outlineLevel="1"/>
    <col min="2" max="4" width="10.5703125" style="63" hidden="1" customWidth="1" outlineLevel="1"/>
    <col min="5" max="6" width="7" style="63" hidden="1" customWidth="1" outlineLevel="1"/>
    <col min="7" max="7" width="2.85546875" style="63" customWidth="1" collapsed="1"/>
    <col min="8" max="8" width="2.85546875" style="63" customWidth="1"/>
    <col min="9" max="9" width="12" style="63" customWidth="1"/>
    <col min="10" max="10" width="4" style="63" bestFit="1" customWidth="1"/>
    <col min="11" max="22" width="14.7109375" style="63" hidden="1" customWidth="1" outlineLevel="1"/>
    <col min="23" max="23" width="33.28515625" style="63" customWidth="1" collapsed="1"/>
    <col min="24" max="35" width="14.7109375" style="63" hidden="1" customWidth="1" outlineLevel="1"/>
    <col min="36" max="36" width="33.28515625" style="63" customWidth="1" collapsed="1"/>
    <col min="37" max="48" width="14.7109375" style="63" hidden="1" customWidth="1" outlineLevel="1"/>
    <col min="49" max="49" width="33.28515625" style="63" customWidth="1" collapsed="1"/>
    <col min="50" max="61" width="14.7109375" style="63" hidden="1" customWidth="1" outlineLevel="1"/>
    <col min="62" max="62" width="33.28515625" style="63" customWidth="1" collapsed="1"/>
    <col min="63" max="74" width="14.7109375" style="63" hidden="1" customWidth="1" outlineLevel="1"/>
    <col min="75" max="75" width="33.28515625" style="63" customWidth="1" collapsed="1"/>
    <col min="76" max="76" width="12.28515625" style="63" bestFit="1" customWidth="1"/>
    <col min="77" max="77" width="13.42578125" style="63" bestFit="1" customWidth="1"/>
    <col min="78" max="16384" width="9.140625" style="63"/>
  </cols>
  <sheetData>
    <row r="1" spans="1:75" ht="15.75" customHeight="1" thickTop="1" x14ac:dyDescent="0.25">
      <c r="H1" s="252" t="s">
        <v>166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4"/>
    </row>
    <row r="2" spans="1:75" ht="15.75" customHeight="1" thickBot="1" x14ac:dyDescent="0.3">
      <c r="H2" s="255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7"/>
    </row>
    <row r="3" spans="1:75" ht="16.5" thickTop="1" thickBot="1" x14ac:dyDescent="0.3">
      <c r="H3" s="268"/>
      <c r="I3" s="269"/>
      <c r="J3" s="269"/>
      <c r="K3" s="249" t="s">
        <v>98</v>
      </c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 t="s">
        <v>100</v>
      </c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 t="s">
        <v>133</v>
      </c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 t="s">
        <v>182</v>
      </c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 t="s">
        <v>183</v>
      </c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96"/>
    </row>
    <row r="4" spans="1:75" ht="15.75" thickBot="1" x14ac:dyDescent="0.3">
      <c r="H4" s="250" t="s">
        <v>83</v>
      </c>
      <c r="I4" s="251"/>
      <c r="J4" s="251"/>
      <c r="K4" s="118" t="s">
        <v>84</v>
      </c>
      <c r="L4" s="118" t="s">
        <v>85</v>
      </c>
      <c r="M4" s="118" t="s">
        <v>86</v>
      </c>
      <c r="N4" s="118" t="s">
        <v>87</v>
      </c>
      <c r="O4" s="118" t="s">
        <v>88</v>
      </c>
      <c r="P4" s="118" t="s">
        <v>89</v>
      </c>
      <c r="Q4" s="118" t="s">
        <v>90</v>
      </c>
      <c r="R4" s="118" t="s">
        <v>91</v>
      </c>
      <c r="S4" s="118" t="s">
        <v>92</v>
      </c>
      <c r="T4" s="118" t="s">
        <v>93</v>
      </c>
      <c r="U4" s="118" t="s">
        <v>94</v>
      </c>
      <c r="V4" s="118" t="s">
        <v>95</v>
      </c>
      <c r="W4" s="87" t="s">
        <v>142</v>
      </c>
      <c r="X4" s="87" t="s">
        <v>101</v>
      </c>
      <c r="Y4" s="87" t="s">
        <v>102</v>
      </c>
      <c r="Z4" s="87" t="s">
        <v>103</v>
      </c>
      <c r="AA4" s="87" t="s">
        <v>104</v>
      </c>
      <c r="AB4" s="87" t="s">
        <v>105</v>
      </c>
      <c r="AC4" s="87" t="s">
        <v>106</v>
      </c>
      <c r="AD4" s="87" t="s">
        <v>107</v>
      </c>
      <c r="AE4" s="87" t="s">
        <v>108</v>
      </c>
      <c r="AF4" s="87" t="s">
        <v>109</v>
      </c>
      <c r="AG4" s="87" t="s">
        <v>110</v>
      </c>
      <c r="AH4" s="87" t="s">
        <v>111</v>
      </c>
      <c r="AI4" s="87" t="s">
        <v>112</v>
      </c>
      <c r="AJ4" s="87" t="s">
        <v>142</v>
      </c>
      <c r="AK4" s="87" t="s">
        <v>113</v>
      </c>
      <c r="AL4" s="87" t="s">
        <v>114</v>
      </c>
      <c r="AM4" s="87" t="s">
        <v>115</v>
      </c>
      <c r="AN4" s="87" t="s">
        <v>116</v>
      </c>
      <c r="AO4" s="87" t="s">
        <v>117</v>
      </c>
      <c r="AP4" s="87" t="s">
        <v>118</v>
      </c>
      <c r="AQ4" s="87" t="s">
        <v>119</v>
      </c>
      <c r="AR4" s="87" t="s">
        <v>120</v>
      </c>
      <c r="AS4" s="87" t="s">
        <v>121</v>
      </c>
      <c r="AT4" s="87" t="s">
        <v>122</v>
      </c>
      <c r="AU4" s="87" t="s">
        <v>123</v>
      </c>
      <c r="AV4" s="87" t="s">
        <v>124</v>
      </c>
      <c r="AW4" s="87" t="s">
        <v>142</v>
      </c>
      <c r="AX4" s="87" t="s">
        <v>169</v>
      </c>
      <c r="AY4" s="87" t="s">
        <v>170</v>
      </c>
      <c r="AZ4" s="87" t="s">
        <v>171</v>
      </c>
      <c r="BA4" s="87" t="s">
        <v>172</v>
      </c>
      <c r="BB4" s="87" t="s">
        <v>173</v>
      </c>
      <c r="BC4" s="87" t="s">
        <v>174</v>
      </c>
      <c r="BD4" s="87" t="s">
        <v>175</v>
      </c>
      <c r="BE4" s="87" t="s">
        <v>176</v>
      </c>
      <c r="BF4" s="87" t="s">
        <v>177</v>
      </c>
      <c r="BG4" s="87" t="s">
        <v>178</v>
      </c>
      <c r="BH4" s="87" t="s">
        <v>179</v>
      </c>
      <c r="BI4" s="87" t="s">
        <v>180</v>
      </c>
      <c r="BJ4" s="87" t="s">
        <v>142</v>
      </c>
      <c r="BK4" s="87" t="s">
        <v>187</v>
      </c>
      <c r="BL4" s="87" t="s">
        <v>188</v>
      </c>
      <c r="BM4" s="87" t="s">
        <v>189</v>
      </c>
      <c r="BN4" s="87" t="s">
        <v>190</v>
      </c>
      <c r="BO4" s="87" t="s">
        <v>191</v>
      </c>
      <c r="BP4" s="87" t="s">
        <v>192</v>
      </c>
      <c r="BQ4" s="87" t="s">
        <v>193</v>
      </c>
      <c r="BR4" s="87" t="s">
        <v>194</v>
      </c>
      <c r="BS4" s="87" t="s">
        <v>195</v>
      </c>
      <c r="BT4" s="87" t="s">
        <v>196</v>
      </c>
      <c r="BU4" s="87" t="s">
        <v>197</v>
      </c>
      <c r="BV4" s="87" t="s">
        <v>198</v>
      </c>
      <c r="BW4" s="113" t="s">
        <v>142</v>
      </c>
    </row>
    <row r="5" spans="1:75" ht="15.75" thickBot="1" x14ac:dyDescent="0.3">
      <c r="H5" s="250" t="s">
        <v>43</v>
      </c>
      <c r="I5" s="251"/>
      <c r="J5" s="251"/>
      <c r="K5" s="68">
        <f t="shared" ref="K5:V5" si="0">SUM(K15:K68)</f>
        <v>0</v>
      </c>
      <c r="L5" s="68">
        <f t="shared" si="0"/>
        <v>0</v>
      </c>
      <c r="M5" s="68">
        <f t="shared" si="0"/>
        <v>0</v>
      </c>
      <c r="N5" s="68">
        <f t="shared" si="0"/>
        <v>0</v>
      </c>
      <c r="O5" s="68">
        <f t="shared" si="0"/>
        <v>265.03627500000061</v>
      </c>
      <c r="P5" s="68">
        <f t="shared" si="0"/>
        <v>691.80725500000005</v>
      </c>
      <c r="Q5" s="68">
        <f t="shared" si="0"/>
        <v>1099.5119468181806</v>
      </c>
      <c r="R5" s="68">
        <f t="shared" si="0"/>
        <v>3830.494197727272</v>
      </c>
      <c r="S5" s="68">
        <f t="shared" si="0"/>
        <v>5889.9878399999998</v>
      </c>
      <c r="T5" s="68">
        <f t="shared" si="0"/>
        <v>7605.6936977272717</v>
      </c>
      <c r="U5" s="68">
        <f t="shared" si="0"/>
        <v>9665.1873400000004</v>
      </c>
      <c r="V5" s="68">
        <f t="shared" si="0"/>
        <v>10337.928306818181</v>
      </c>
      <c r="W5" s="68">
        <f>SUM(K5:V5)</f>
        <v>39385.646859090906</v>
      </c>
      <c r="X5" s="68">
        <f t="shared" ref="X5:AI5" si="1">SUM(X15:X68)</f>
        <v>13087.976845909092</v>
      </c>
      <c r="Y5" s="68">
        <f t="shared" si="1"/>
        <v>14132.194094999999</v>
      </c>
      <c r="Z5" s="68">
        <f t="shared" si="1"/>
        <v>14539.898786818179</v>
      </c>
      <c r="AA5" s="68">
        <f t="shared" si="1"/>
        <v>17270.881037727271</v>
      </c>
      <c r="AB5" s="68">
        <f t="shared" si="1"/>
        <v>19595.410954999999</v>
      </c>
      <c r="AC5" s="68">
        <f t="shared" si="1"/>
        <v>22002.924067727272</v>
      </c>
      <c r="AD5" s="68">
        <f t="shared" si="1"/>
        <v>23797.381434999996</v>
      </c>
      <c r="AE5" s="68">
        <f t="shared" si="1"/>
        <v>23101.052885151512</v>
      </c>
      <c r="AF5" s="68">
        <f t="shared" si="1"/>
        <v>24917.815026666663</v>
      </c>
      <c r="AG5" s="68">
        <f t="shared" si="1"/>
        <v>26048.07133893939</v>
      </c>
      <c r="AH5" s="68">
        <f t="shared" si="1"/>
        <v>29112.985101363633</v>
      </c>
      <c r="AI5" s="68">
        <f t="shared" si="1"/>
        <v>32088.115534848483</v>
      </c>
      <c r="AJ5" s="68">
        <f>SUM(X5:AI5)</f>
        <v>259694.7071101515</v>
      </c>
      <c r="AK5" s="68">
        <f t="shared" ref="AK5:AV5" si="2">SUM(AK15:AK68)</f>
        <v>34643.275393636359</v>
      </c>
      <c r="AL5" s="68">
        <f t="shared" si="2"/>
        <v>37342.925473484836</v>
      </c>
      <c r="AM5" s="68">
        <f t="shared" si="2"/>
        <v>39671.504458333329</v>
      </c>
      <c r="AN5" s="68">
        <f t="shared" si="2"/>
        <v>41557.16183636363</v>
      </c>
      <c r="AO5" s="68">
        <f t="shared" si="2"/>
        <v>44134.46214575757</v>
      </c>
      <c r="AP5" s="68">
        <f t="shared" si="2"/>
        <v>45320.013155757573</v>
      </c>
      <c r="AQ5" s="68">
        <f t="shared" si="2"/>
        <v>48870.130761363631</v>
      </c>
      <c r="AR5" s="68">
        <f t="shared" si="2"/>
        <v>51453.335494999992</v>
      </c>
      <c r="AS5" s="68">
        <f t="shared" si="2"/>
        <v>57023.580167878783</v>
      </c>
      <c r="AT5" s="68">
        <f t="shared" si="2"/>
        <v>58693.427220757578</v>
      </c>
      <c r="AU5" s="68">
        <f t="shared" si="2"/>
        <v>61167.913108484849</v>
      </c>
      <c r="AV5" s="68">
        <f t="shared" si="2"/>
        <v>65753.62575363637</v>
      </c>
      <c r="AW5" s="68">
        <f>SUM(AK5:AV5)</f>
        <v>585631.35497045447</v>
      </c>
      <c r="AX5" s="68">
        <f t="shared" ref="AX5:BI5" si="3">SUM(AX15:AX117)</f>
        <v>63322.068023484848</v>
      </c>
      <c r="AY5" s="68">
        <f t="shared" si="3"/>
        <v>68029.725044848499</v>
      </c>
      <c r="AZ5" s="68">
        <f t="shared" si="3"/>
        <v>71470.673038636392</v>
      </c>
      <c r="BA5" s="68">
        <f t="shared" si="3"/>
        <v>76377.545532727294</v>
      </c>
      <c r="BB5" s="68">
        <f t="shared" si="3"/>
        <v>81391.884514545483</v>
      </c>
      <c r="BC5" s="68">
        <f t="shared" si="3"/>
        <v>78385.373164696997</v>
      </c>
      <c r="BD5" s="68">
        <f t="shared" si="3"/>
        <v>81847.562798030325</v>
      </c>
      <c r="BE5" s="68">
        <f t="shared" si="3"/>
        <v>86586.811355757614</v>
      </c>
      <c r="BF5" s="68">
        <f t="shared" si="3"/>
        <v>88989.751326515208</v>
      </c>
      <c r="BG5" s="68">
        <f t="shared" si="3"/>
        <v>90117.375253030346</v>
      </c>
      <c r="BH5" s="68">
        <f t="shared" si="3"/>
        <v>93568.276738636443</v>
      </c>
      <c r="BI5" s="68">
        <f t="shared" si="3"/>
        <v>95140.321251515226</v>
      </c>
      <c r="BJ5" s="68">
        <f>SUM(AX5:BI5)</f>
        <v>975227.36804242467</v>
      </c>
      <c r="BK5" s="68">
        <f t="shared" ref="BK5:BV5" si="4">SUM(BK15:BK117)</f>
        <v>96260.133485151586</v>
      </c>
      <c r="BL5" s="68">
        <f t="shared" si="4"/>
        <v>101551.35114287888</v>
      </c>
      <c r="BM5" s="68">
        <f t="shared" si="4"/>
        <v>106471.82417575766</v>
      </c>
      <c r="BN5" s="68">
        <f t="shared" si="4"/>
        <v>110783.86307863645</v>
      </c>
      <c r="BO5" s="68">
        <f t="shared" si="4"/>
        <v>112340.89037090918</v>
      </c>
      <c r="BP5" s="68">
        <f t="shared" si="4"/>
        <v>114505.50765924253</v>
      </c>
      <c r="BQ5" s="68">
        <f t="shared" si="4"/>
        <v>114436.61242272738</v>
      </c>
      <c r="BR5" s="68">
        <f t="shared" si="4"/>
        <v>117283.63462560617</v>
      </c>
      <c r="BS5" s="68">
        <f t="shared" si="4"/>
        <v>119346.89089318193</v>
      </c>
      <c r="BT5" s="68">
        <f t="shared" si="4"/>
        <v>121916.46180742438</v>
      </c>
      <c r="BU5" s="68">
        <f t="shared" si="4"/>
        <v>128211.07990500015</v>
      </c>
      <c r="BV5" s="68">
        <f t="shared" si="4"/>
        <v>127655.20776636378</v>
      </c>
      <c r="BW5" s="69">
        <f>SUM(BK5:BV5)</f>
        <v>1370763.45733288</v>
      </c>
    </row>
    <row r="6" spans="1:75" ht="15.75" thickBot="1" x14ac:dyDescent="0.3">
      <c r="H6" s="250" t="s">
        <v>42</v>
      </c>
      <c r="I6" s="251"/>
      <c r="J6" s="251"/>
      <c r="K6" s="68">
        <f t="shared" ref="K6:V6" si="5">SUM(K125:K159)</f>
        <v>0</v>
      </c>
      <c r="L6" s="68">
        <f t="shared" si="5"/>
        <v>874.95366666666632</v>
      </c>
      <c r="M6" s="68">
        <f t="shared" si="5"/>
        <v>2034.4768333333332</v>
      </c>
      <c r="N6" s="68">
        <f t="shared" si="5"/>
        <v>2034.4768333333332</v>
      </c>
      <c r="O6" s="68">
        <f t="shared" si="5"/>
        <v>2034.4768333333332</v>
      </c>
      <c r="P6" s="68">
        <f t="shared" si="5"/>
        <v>4489.7695151515163</v>
      </c>
      <c r="Q6" s="68">
        <f t="shared" si="5"/>
        <v>2646.3686250000001</v>
      </c>
      <c r="R6" s="68">
        <f t="shared" si="5"/>
        <v>5101.6613068181832</v>
      </c>
      <c r="S6" s="68">
        <f t="shared" si="5"/>
        <v>5292.7372500000001</v>
      </c>
      <c r="T6" s="68">
        <f t="shared" si="5"/>
        <v>5292.7372500000001</v>
      </c>
      <c r="U6" s="68">
        <f t="shared" si="5"/>
        <v>5808.4773131313123</v>
      </c>
      <c r="V6" s="68">
        <f t="shared" si="5"/>
        <v>9941.7961262626268</v>
      </c>
      <c r="W6" s="68">
        <f>SUM(K6:V6)</f>
        <v>45551.931553030299</v>
      </c>
      <c r="X6" s="68">
        <f t="shared" ref="X6:AI6" si="6">SUM(X125:X159)</f>
        <v>11007.825736111112</v>
      </c>
      <c r="Y6" s="68">
        <f t="shared" si="6"/>
        <v>15497.59525126263</v>
      </c>
      <c r="Z6" s="68">
        <f t="shared" si="6"/>
        <v>14201.825736111114</v>
      </c>
      <c r="AA6" s="68">
        <f t="shared" si="6"/>
        <v>14201.825736111114</v>
      </c>
      <c r="AB6" s="68">
        <f t="shared" si="6"/>
        <v>11555.457111111111</v>
      </c>
      <c r="AC6" s="68">
        <f t="shared" si="6"/>
        <v>11976.272959595961</v>
      </c>
      <c r="AD6" s="68">
        <f t="shared" si="6"/>
        <v>10132.872069444446</v>
      </c>
      <c r="AE6" s="68">
        <f t="shared" si="6"/>
        <v>12588.16475126263</v>
      </c>
      <c r="AF6" s="68">
        <f t="shared" si="6"/>
        <v>10132.872069444446</v>
      </c>
      <c r="AG6" s="68">
        <f t="shared" si="6"/>
        <v>10132.872069444446</v>
      </c>
      <c r="AH6" s="68">
        <f t="shared" si="6"/>
        <v>8002.2435075757567</v>
      </c>
      <c r="AI6" s="68">
        <f t="shared" si="6"/>
        <v>12135.562320707071</v>
      </c>
      <c r="AJ6" s="68">
        <f>SUM(X6:AI6)</f>
        <v>141565.38931818184</v>
      </c>
      <c r="AK6" s="68">
        <f t="shared" ref="AK6:AV6" si="7">SUM(AK125:AK159)</f>
        <v>11007.825736111112</v>
      </c>
      <c r="AL6" s="68">
        <f t="shared" si="7"/>
        <v>14622.641584595964</v>
      </c>
      <c r="AM6" s="68">
        <f t="shared" si="7"/>
        <v>12167.34890277778</v>
      </c>
      <c r="AN6" s="68">
        <f t="shared" si="7"/>
        <v>14622.641584595964</v>
      </c>
      <c r="AO6" s="68">
        <f t="shared" si="7"/>
        <v>12167.348902777776</v>
      </c>
      <c r="AP6" s="68">
        <f t="shared" si="7"/>
        <v>12588.16475126263</v>
      </c>
      <c r="AQ6" s="68">
        <f t="shared" si="7"/>
        <v>12779.240694444445</v>
      </c>
      <c r="AR6" s="68">
        <f t="shared" si="7"/>
        <v>13654.194361111111</v>
      </c>
      <c r="AS6" s="68">
        <f t="shared" si="7"/>
        <v>12683.08896590909</v>
      </c>
      <c r="AT6" s="68">
        <f t="shared" si="7"/>
        <v>14361.115097222224</v>
      </c>
      <c r="AU6" s="68">
        <f t="shared" si="7"/>
        <v>11714.746472222221</v>
      </c>
      <c r="AV6" s="68">
        <f t="shared" si="7"/>
        <v>14170.039154040405</v>
      </c>
      <c r="AW6" s="68">
        <f>SUM(AK6:AV6)</f>
        <v>156538.39620707073</v>
      </c>
      <c r="AX6" s="68">
        <f t="shared" ref="AX6:BI6" si="8">SUM(AX125:AX159)</f>
        <v>8361.4571111111109</v>
      </c>
      <c r="AY6" s="68">
        <f t="shared" si="8"/>
        <v>11976.272959595961</v>
      </c>
      <c r="AZ6" s="68">
        <f t="shared" si="8"/>
        <v>9520.9802777777768</v>
      </c>
      <c r="BA6" s="68">
        <f t="shared" si="8"/>
        <v>9520.9802777777768</v>
      </c>
      <c r="BB6" s="68">
        <f t="shared" si="8"/>
        <v>10036.720340909089</v>
      </c>
      <c r="BC6" s="68">
        <f t="shared" si="8"/>
        <v>13010.515987373738</v>
      </c>
      <c r="BD6" s="68">
        <f t="shared" si="8"/>
        <v>14361.115097222224</v>
      </c>
      <c r="BE6" s="68">
        <f t="shared" si="8"/>
        <v>14361.115097222224</v>
      </c>
      <c r="BF6" s="68">
        <f t="shared" si="8"/>
        <v>11714.746472222221</v>
      </c>
      <c r="BG6" s="68">
        <f t="shared" si="8"/>
        <v>15044.992820707072</v>
      </c>
      <c r="BH6" s="68">
        <f t="shared" si="8"/>
        <v>9520.9802777777768</v>
      </c>
      <c r="BI6" s="68">
        <f t="shared" si="8"/>
        <v>9520.9802777777768</v>
      </c>
      <c r="BJ6" s="68">
        <f>SUM(AX6:BI6)</f>
        <v>136950.85699747474</v>
      </c>
      <c r="BK6" s="68">
        <f t="shared" ref="BK6:BV6" si="9">SUM(BK125:BK159)</f>
        <v>10395.933944444443</v>
      </c>
      <c r="BL6" s="68">
        <f t="shared" si="9"/>
        <v>14010.749792929295</v>
      </c>
      <c r="BM6" s="68">
        <f t="shared" si="9"/>
        <v>9520.9802777777768</v>
      </c>
      <c r="BN6" s="68">
        <f t="shared" si="9"/>
        <v>11976.272959595961</v>
      </c>
      <c r="BO6" s="68">
        <f t="shared" si="9"/>
        <v>12167.348902777776</v>
      </c>
      <c r="BP6" s="68">
        <f t="shared" si="9"/>
        <v>12588.16475126263</v>
      </c>
      <c r="BQ6" s="68">
        <f t="shared" si="9"/>
        <v>7939.1058750000002</v>
      </c>
      <c r="BR6" s="68">
        <f t="shared" si="9"/>
        <v>7939.1058750000002</v>
      </c>
      <c r="BS6" s="68">
        <f t="shared" si="9"/>
        <v>8454.8459381313114</v>
      </c>
      <c r="BT6" s="68">
        <f t="shared" si="9"/>
        <v>13463.118417929296</v>
      </c>
      <c r="BU6" s="68">
        <f t="shared" si="9"/>
        <v>12167.34890277778</v>
      </c>
      <c r="BV6" s="68">
        <f t="shared" si="9"/>
        <v>12167.34890277778</v>
      </c>
      <c r="BW6" s="69">
        <f>SUM(BK6:BV6)</f>
        <v>132790.32454040405</v>
      </c>
    </row>
    <row r="7" spans="1:75" ht="18" thickBot="1" x14ac:dyDescent="0.3">
      <c r="H7" s="260" t="s">
        <v>129</v>
      </c>
      <c r="I7" s="261"/>
      <c r="J7" s="261"/>
      <c r="K7" s="71">
        <f t="shared" ref="K7:AP7" si="10">SUM(K5:K6)</f>
        <v>0</v>
      </c>
      <c r="L7" s="71">
        <f t="shared" si="10"/>
        <v>874.95366666666632</v>
      </c>
      <c r="M7" s="71">
        <f t="shared" si="10"/>
        <v>2034.4768333333332</v>
      </c>
      <c r="N7" s="71">
        <f t="shared" si="10"/>
        <v>2034.4768333333332</v>
      </c>
      <c r="O7" s="71">
        <f t="shared" si="10"/>
        <v>2299.5131083333335</v>
      </c>
      <c r="P7" s="71">
        <f t="shared" si="10"/>
        <v>5181.576770151516</v>
      </c>
      <c r="Q7" s="71">
        <f t="shared" si="10"/>
        <v>3745.8805718181807</v>
      </c>
      <c r="R7" s="71">
        <f t="shared" si="10"/>
        <v>8932.1555045454552</v>
      </c>
      <c r="S7" s="71">
        <f t="shared" si="10"/>
        <v>11182.72509</v>
      </c>
      <c r="T7" s="71">
        <f t="shared" si="10"/>
        <v>12898.430947727273</v>
      </c>
      <c r="U7" s="71">
        <f t="shared" si="10"/>
        <v>15473.664653131313</v>
      </c>
      <c r="V7" s="71">
        <f t="shared" si="10"/>
        <v>20279.72443308081</v>
      </c>
      <c r="W7" s="114">
        <f t="shared" si="10"/>
        <v>84937.578412121205</v>
      </c>
      <c r="X7" s="114">
        <f t="shared" si="10"/>
        <v>24095.802582020202</v>
      </c>
      <c r="Y7" s="114">
        <f t="shared" si="10"/>
        <v>29629.789346262631</v>
      </c>
      <c r="Z7" s="114">
        <f t="shared" si="10"/>
        <v>28741.724522929293</v>
      </c>
      <c r="AA7" s="114">
        <f t="shared" si="10"/>
        <v>31472.706773838385</v>
      </c>
      <c r="AB7" s="114">
        <f t="shared" si="10"/>
        <v>31150.86806611111</v>
      </c>
      <c r="AC7" s="114">
        <f t="shared" si="10"/>
        <v>33979.197027323229</v>
      </c>
      <c r="AD7" s="114">
        <f t="shared" si="10"/>
        <v>33930.253504444438</v>
      </c>
      <c r="AE7" s="114">
        <f t="shared" si="10"/>
        <v>35689.217636414141</v>
      </c>
      <c r="AF7" s="114">
        <f t="shared" si="10"/>
        <v>35050.687096111113</v>
      </c>
      <c r="AG7" s="114">
        <f t="shared" si="10"/>
        <v>36180.943408383835</v>
      </c>
      <c r="AH7" s="114">
        <f t="shared" si="10"/>
        <v>37115.228608939389</v>
      </c>
      <c r="AI7" s="114">
        <f t="shared" si="10"/>
        <v>44223.67785555555</v>
      </c>
      <c r="AJ7" s="114">
        <f t="shared" si="10"/>
        <v>401260.09642833332</v>
      </c>
      <c r="AK7" s="114">
        <f t="shared" si="10"/>
        <v>45651.101129747469</v>
      </c>
      <c r="AL7" s="114">
        <f t="shared" si="10"/>
        <v>51965.5670580808</v>
      </c>
      <c r="AM7" s="114">
        <f t="shared" si="10"/>
        <v>51838.853361111105</v>
      </c>
      <c r="AN7" s="114">
        <f t="shared" si="10"/>
        <v>56179.803420959593</v>
      </c>
      <c r="AO7" s="114">
        <f t="shared" si="10"/>
        <v>56301.811048535346</v>
      </c>
      <c r="AP7" s="114">
        <f t="shared" si="10"/>
        <v>57908.177907020203</v>
      </c>
      <c r="AQ7" s="114">
        <f t="shared" ref="AQ7:BV7" si="11">SUM(AQ5:AQ6)</f>
        <v>61649.371455808076</v>
      </c>
      <c r="AR7" s="114">
        <f t="shared" si="11"/>
        <v>65107.529856111105</v>
      </c>
      <c r="AS7" s="114">
        <f t="shared" si="11"/>
        <v>69706.669133787873</v>
      </c>
      <c r="AT7" s="114">
        <f t="shared" si="11"/>
        <v>73054.542317979794</v>
      </c>
      <c r="AU7" s="114">
        <f t="shared" si="11"/>
        <v>72882.65958070707</v>
      </c>
      <c r="AV7" s="114">
        <f t="shared" si="11"/>
        <v>79923.664907676779</v>
      </c>
      <c r="AW7" s="114">
        <f t="shared" si="11"/>
        <v>742169.75117752515</v>
      </c>
      <c r="AX7" s="114">
        <f t="shared" si="11"/>
        <v>71683.525134595955</v>
      </c>
      <c r="AY7" s="114">
        <f t="shared" si="11"/>
        <v>80005.998004444467</v>
      </c>
      <c r="AZ7" s="114">
        <f t="shared" si="11"/>
        <v>80991.653316414173</v>
      </c>
      <c r="BA7" s="114">
        <f t="shared" si="11"/>
        <v>85898.525810505074</v>
      </c>
      <c r="BB7" s="114">
        <f t="shared" si="11"/>
        <v>91428.60485545457</v>
      </c>
      <c r="BC7" s="114">
        <f t="shared" si="11"/>
        <v>91395.88915207074</v>
      </c>
      <c r="BD7" s="114">
        <f t="shared" si="11"/>
        <v>96208.677895252549</v>
      </c>
      <c r="BE7" s="114">
        <f t="shared" si="11"/>
        <v>100947.92645297984</v>
      </c>
      <c r="BF7" s="114">
        <f t="shared" si="11"/>
        <v>100704.49779873743</v>
      </c>
      <c r="BG7" s="114">
        <f t="shared" si="11"/>
        <v>105162.36807373742</v>
      </c>
      <c r="BH7" s="114">
        <f t="shared" si="11"/>
        <v>103089.25701641422</v>
      </c>
      <c r="BI7" s="114">
        <f t="shared" si="11"/>
        <v>104661.30152929301</v>
      </c>
      <c r="BJ7" s="114">
        <f t="shared" si="11"/>
        <v>1112178.2250398993</v>
      </c>
      <c r="BK7" s="114">
        <f t="shared" si="11"/>
        <v>106656.06742959603</v>
      </c>
      <c r="BL7" s="114">
        <f t="shared" si="11"/>
        <v>115562.10093580818</v>
      </c>
      <c r="BM7" s="114">
        <f t="shared" si="11"/>
        <v>115992.80445353544</v>
      </c>
      <c r="BN7" s="114">
        <f t="shared" si="11"/>
        <v>122760.13603823242</v>
      </c>
      <c r="BO7" s="114">
        <f t="shared" si="11"/>
        <v>124508.23927368695</v>
      </c>
      <c r="BP7" s="114">
        <f t="shared" si="11"/>
        <v>127093.67241050515</v>
      </c>
      <c r="BQ7" s="114">
        <f t="shared" si="11"/>
        <v>122375.71829772738</v>
      </c>
      <c r="BR7" s="114">
        <f t="shared" si="11"/>
        <v>125222.74050060616</v>
      </c>
      <c r="BS7" s="114">
        <f t="shared" si="11"/>
        <v>127801.73683131325</v>
      </c>
      <c r="BT7" s="114">
        <f t="shared" si="11"/>
        <v>135379.58022535368</v>
      </c>
      <c r="BU7" s="114">
        <f t="shared" si="11"/>
        <v>140378.42880777793</v>
      </c>
      <c r="BV7" s="114">
        <f t="shared" si="11"/>
        <v>139822.55666914154</v>
      </c>
      <c r="BW7" s="115">
        <f t="shared" ref="BW7" si="12">SUM(BW5:BW6)</f>
        <v>1503553.7818732841</v>
      </c>
    </row>
    <row r="8" spans="1:75" ht="16.5" thickTop="1" thickBot="1" x14ac:dyDescent="0.3">
      <c r="H8" s="262" t="s">
        <v>143</v>
      </c>
      <c r="I8" s="263"/>
      <c r="J8" s="263"/>
      <c r="K8" s="266">
        <f>K7</f>
        <v>0</v>
      </c>
      <c r="L8" s="266">
        <f t="shared" ref="L8:V8" si="13">L7+K8</f>
        <v>874.95366666666632</v>
      </c>
      <c r="M8" s="266">
        <f t="shared" si="13"/>
        <v>2909.4304999999995</v>
      </c>
      <c r="N8" s="266">
        <f t="shared" si="13"/>
        <v>4943.9073333333326</v>
      </c>
      <c r="O8" s="266">
        <f t="shared" si="13"/>
        <v>7243.4204416666662</v>
      </c>
      <c r="P8" s="266">
        <f t="shared" si="13"/>
        <v>12424.997211818183</v>
      </c>
      <c r="Q8" s="266">
        <f t="shared" si="13"/>
        <v>16170.877783636364</v>
      </c>
      <c r="R8" s="266">
        <f t="shared" si="13"/>
        <v>25103.033288181818</v>
      </c>
      <c r="S8" s="266">
        <f t="shared" si="13"/>
        <v>36285.758378181818</v>
      </c>
      <c r="T8" s="266">
        <f t="shared" si="13"/>
        <v>49184.189325909087</v>
      </c>
      <c r="U8" s="266">
        <f t="shared" si="13"/>
        <v>64657.853979040403</v>
      </c>
      <c r="V8" s="266">
        <f t="shared" si="13"/>
        <v>84937.57841212122</v>
      </c>
      <c r="W8" s="270">
        <f>V8</f>
        <v>84937.57841212122</v>
      </c>
      <c r="X8" s="266">
        <f>X7+V8</f>
        <v>109033.38099414142</v>
      </c>
      <c r="Y8" s="266">
        <f t="shared" ref="Y8:AI8" si="14">Y7+X8</f>
        <v>138663.17034040406</v>
      </c>
      <c r="Z8" s="266">
        <f t="shared" si="14"/>
        <v>167404.89486333335</v>
      </c>
      <c r="AA8" s="266">
        <f t="shared" si="14"/>
        <v>198877.60163717173</v>
      </c>
      <c r="AB8" s="266">
        <f t="shared" si="14"/>
        <v>230028.46970328284</v>
      </c>
      <c r="AC8" s="266">
        <f t="shared" si="14"/>
        <v>264007.66673060606</v>
      </c>
      <c r="AD8" s="266">
        <f t="shared" si="14"/>
        <v>297937.92023505049</v>
      </c>
      <c r="AE8" s="266">
        <f t="shared" si="14"/>
        <v>333627.13787146466</v>
      </c>
      <c r="AF8" s="266">
        <f t="shared" si="14"/>
        <v>368677.82496757578</v>
      </c>
      <c r="AG8" s="266">
        <f t="shared" si="14"/>
        <v>404858.7683759596</v>
      </c>
      <c r="AH8" s="266">
        <f t="shared" si="14"/>
        <v>441973.99698489899</v>
      </c>
      <c r="AI8" s="266">
        <f t="shared" si="14"/>
        <v>486197.67484045454</v>
      </c>
      <c r="AJ8" s="270">
        <f>AI8</f>
        <v>486197.67484045454</v>
      </c>
      <c r="AK8" s="266">
        <f>AK7+AI8</f>
        <v>531848.77597020206</v>
      </c>
      <c r="AL8" s="266">
        <f t="shared" ref="AL8:AV8" si="15">AL7+AK8</f>
        <v>583814.34302828286</v>
      </c>
      <c r="AM8" s="266">
        <f t="shared" si="15"/>
        <v>635653.196389394</v>
      </c>
      <c r="AN8" s="287">
        <f t="shared" si="15"/>
        <v>691832.99981035362</v>
      </c>
      <c r="AO8" s="266">
        <f t="shared" si="15"/>
        <v>748134.81085888902</v>
      </c>
      <c r="AP8" s="266">
        <f t="shared" si="15"/>
        <v>806042.98876590922</v>
      </c>
      <c r="AQ8" s="266">
        <f t="shared" si="15"/>
        <v>867692.36022171727</v>
      </c>
      <c r="AR8" s="266">
        <f t="shared" si="15"/>
        <v>932799.89007782843</v>
      </c>
      <c r="AS8" s="266">
        <f t="shared" si="15"/>
        <v>1002506.5592116163</v>
      </c>
      <c r="AT8" s="266">
        <f t="shared" si="15"/>
        <v>1075561.1015295961</v>
      </c>
      <c r="AU8" s="266">
        <f t="shared" si="15"/>
        <v>1148443.7611103032</v>
      </c>
      <c r="AV8" s="266">
        <f t="shared" si="15"/>
        <v>1228367.4260179801</v>
      </c>
      <c r="AW8" s="270">
        <f>AV8</f>
        <v>1228367.4260179801</v>
      </c>
      <c r="AX8" s="266">
        <f>AX7+AV8</f>
        <v>1300050.9511525761</v>
      </c>
      <c r="AY8" s="266">
        <f t="shared" ref="AY8:BI8" si="16">AY7+AX8</f>
        <v>1380056.9491570205</v>
      </c>
      <c r="AZ8" s="266">
        <f t="shared" si="16"/>
        <v>1461048.6024734348</v>
      </c>
      <c r="BA8" s="266">
        <f t="shared" si="16"/>
        <v>1546947.1282839398</v>
      </c>
      <c r="BB8" s="266">
        <f t="shared" si="16"/>
        <v>1638375.7331393943</v>
      </c>
      <c r="BC8" s="266">
        <f t="shared" si="16"/>
        <v>1729771.6222914651</v>
      </c>
      <c r="BD8" s="266">
        <f t="shared" si="16"/>
        <v>1825980.3001867176</v>
      </c>
      <c r="BE8" s="266">
        <f t="shared" si="16"/>
        <v>1926928.2266396976</v>
      </c>
      <c r="BF8" s="266">
        <f t="shared" si="16"/>
        <v>2027632.7244384349</v>
      </c>
      <c r="BG8" s="266">
        <f t="shared" si="16"/>
        <v>2132795.0925121722</v>
      </c>
      <c r="BH8" s="266">
        <f t="shared" si="16"/>
        <v>2235884.3495285865</v>
      </c>
      <c r="BI8" s="266">
        <f t="shared" si="16"/>
        <v>2340545.6510578794</v>
      </c>
      <c r="BJ8" s="270">
        <f>BI8</f>
        <v>2340545.6510578794</v>
      </c>
      <c r="BK8" s="266">
        <f>BK7+BI8</f>
        <v>2447201.7184874755</v>
      </c>
      <c r="BL8" s="266">
        <f t="shared" ref="BL8:BV8" si="17">BL7+BK8</f>
        <v>2562763.8194232839</v>
      </c>
      <c r="BM8" s="266">
        <f t="shared" si="17"/>
        <v>2678756.6238768194</v>
      </c>
      <c r="BN8" s="266">
        <f t="shared" si="17"/>
        <v>2801516.759915052</v>
      </c>
      <c r="BO8" s="266">
        <f t="shared" si="17"/>
        <v>2926024.9991887389</v>
      </c>
      <c r="BP8" s="266">
        <f t="shared" si="17"/>
        <v>3053118.6715992442</v>
      </c>
      <c r="BQ8" s="266">
        <f t="shared" si="17"/>
        <v>3175494.3898969716</v>
      </c>
      <c r="BR8" s="266">
        <f t="shared" si="17"/>
        <v>3300717.1303975778</v>
      </c>
      <c r="BS8" s="266">
        <f t="shared" si="17"/>
        <v>3428518.8672288912</v>
      </c>
      <c r="BT8" s="266">
        <f t="shared" si="17"/>
        <v>3563898.4474542448</v>
      </c>
      <c r="BU8" s="266">
        <f t="shared" si="17"/>
        <v>3704276.8762620226</v>
      </c>
      <c r="BV8" s="266">
        <f t="shared" si="17"/>
        <v>3844099.4329311643</v>
      </c>
      <c r="BW8" s="298">
        <f>BV8</f>
        <v>3844099.4329311643</v>
      </c>
    </row>
    <row r="9" spans="1:75" ht="15.75" thickBot="1" x14ac:dyDescent="0.3">
      <c r="H9" s="264"/>
      <c r="I9" s="265"/>
      <c r="J9" s="265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71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71"/>
      <c r="AK9" s="267"/>
      <c r="AL9" s="267"/>
      <c r="AM9" s="267"/>
      <c r="AN9" s="288"/>
      <c r="AO9" s="267"/>
      <c r="AP9" s="267"/>
      <c r="AQ9" s="267"/>
      <c r="AR9" s="267"/>
      <c r="AS9" s="267"/>
      <c r="AT9" s="267"/>
      <c r="AU9" s="267"/>
      <c r="AV9" s="267"/>
      <c r="AW9" s="271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71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99"/>
    </row>
    <row r="10" spans="1:75" ht="16.5" thickTop="1" thickBot="1" x14ac:dyDescent="0.3">
      <c r="I10" s="64"/>
    </row>
    <row r="11" spans="1:75" ht="16.5" thickTop="1" thickBot="1" x14ac:dyDescent="0.3">
      <c r="H11" s="289" t="s">
        <v>43</v>
      </c>
      <c r="I11" s="281" t="s">
        <v>132</v>
      </c>
      <c r="J11" s="281" t="s">
        <v>134</v>
      </c>
      <c r="K11" s="302" t="s">
        <v>138</v>
      </c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4"/>
      <c r="X11" s="302" t="s">
        <v>140</v>
      </c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4"/>
      <c r="AK11" s="302" t="s">
        <v>141</v>
      </c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4"/>
      <c r="AX11" s="302" t="s">
        <v>168</v>
      </c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4"/>
      <c r="BK11" s="302" t="s">
        <v>181</v>
      </c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8"/>
    </row>
    <row r="12" spans="1:75" ht="15.75" customHeight="1" thickBot="1" x14ac:dyDescent="0.3">
      <c r="H12" s="290"/>
      <c r="I12" s="282"/>
      <c r="J12" s="282"/>
      <c r="K12" s="305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7"/>
      <c r="X12" s="305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7"/>
      <c r="AK12" s="305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7"/>
      <c r="AX12" s="305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7"/>
      <c r="BK12" s="305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9"/>
    </row>
    <row r="13" spans="1:75" ht="15.75" thickBot="1" x14ac:dyDescent="0.3">
      <c r="H13" s="291"/>
      <c r="I13" s="283"/>
      <c r="J13" s="283"/>
      <c r="K13" s="272" t="s">
        <v>83</v>
      </c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3" t="s">
        <v>97</v>
      </c>
      <c r="X13" s="272" t="s">
        <v>83</v>
      </c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 t="s">
        <v>97</v>
      </c>
      <c r="AK13" s="272" t="s">
        <v>83</v>
      </c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3" t="s">
        <v>97</v>
      </c>
      <c r="AX13" s="272" t="s">
        <v>83</v>
      </c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3" t="s">
        <v>97</v>
      </c>
      <c r="BK13" s="272" t="s">
        <v>83</v>
      </c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97" t="s">
        <v>97</v>
      </c>
    </row>
    <row r="14" spans="1:75" ht="15.75" thickBot="1" x14ac:dyDescent="0.3">
      <c r="H14" s="291"/>
      <c r="I14" s="283"/>
      <c r="J14" s="283"/>
      <c r="K14" s="87" t="s">
        <v>84</v>
      </c>
      <c r="L14" s="87" t="s">
        <v>85</v>
      </c>
      <c r="M14" s="87" t="s">
        <v>86</v>
      </c>
      <c r="N14" s="87" t="s">
        <v>87</v>
      </c>
      <c r="O14" s="87" t="s">
        <v>88</v>
      </c>
      <c r="P14" s="87" t="s">
        <v>89</v>
      </c>
      <c r="Q14" s="87" t="s">
        <v>90</v>
      </c>
      <c r="R14" s="87" t="s">
        <v>91</v>
      </c>
      <c r="S14" s="87" t="s">
        <v>92</v>
      </c>
      <c r="T14" s="87" t="s">
        <v>93</v>
      </c>
      <c r="U14" s="87" t="s">
        <v>94</v>
      </c>
      <c r="V14" s="87" t="s">
        <v>95</v>
      </c>
      <c r="W14" s="273"/>
      <c r="X14" s="87" t="s">
        <v>101</v>
      </c>
      <c r="Y14" s="87" t="s">
        <v>102</v>
      </c>
      <c r="Z14" s="87" t="s">
        <v>103</v>
      </c>
      <c r="AA14" s="87" t="s">
        <v>104</v>
      </c>
      <c r="AB14" s="87" t="s">
        <v>105</v>
      </c>
      <c r="AC14" s="87" t="s">
        <v>106</v>
      </c>
      <c r="AD14" s="87" t="s">
        <v>107</v>
      </c>
      <c r="AE14" s="87" t="s">
        <v>108</v>
      </c>
      <c r="AF14" s="87" t="s">
        <v>109</v>
      </c>
      <c r="AG14" s="87" t="s">
        <v>110</v>
      </c>
      <c r="AH14" s="87" t="s">
        <v>111</v>
      </c>
      <c r="AI14" s="87" t="s">
        <v>112</v>
      </c>
      <c r="AJ14" s="273"/>
      <c r="AK14" s="87" t="s">
        <v>113</v>
      </c>
      <c r="AL14" s="87" t="s">
        <v>114</v>
      </c>
      <c r="AM14" s="87" t="s">
        <v>115</v>
      </c>
      <c r="AN14" s="87" t="s">
        <v>116</v>
      </c>
      <c r="AO14" s="87" t="s">
        <v>117</v>
      </c>
      <c r="AP14" s="87" t="s">
        <v>118</v>
      </c>
      <c r="AQ14" s="87" t="s">
        <v>119</v>
      </c>
      <c r="AR14" s="87" t="s">
        <v>120</v>
      </c>
      <c r="AS14" s="87" t="s">
        <v>121</v>
      </c>
      <c r="AT14" s="87" t="s">
        <v>122</v>
      </c>
      <c r="AU14" s="87" t="s">
        <v>123</v>
      </c>
      <c r="AV14" s="87" t="s">
        <v>124</v>
      </c>
      <c r="AW14" s="273"/>
      <c r="AX14" s="87" t="s">
        <v>169</v>
      </c>
      <c r="AY14" s="87" t="s">
        <v>170</v>
      </c>
      <c r="AZ14" s="87" t="s">
        <v>171</v>
      </c>
      <c r="BA14" s="87" t="s">
        <v>172</v>
      </c>
      <c r="BB14" s="87" t="s">
        <v>173</v>
      </c>
      <c r="BC14" s="87" t="s">
        <v>174</v>
      </c>
      <c r="BD14" s="87" t="s">
        <v>175</v>
      </c>
      <c r="BE14" s="87" t="s">
        <v>176</v>
      </c>
      <c r="BF14" s="87" t="s">
        <v>177</v>
      </c>
      <c r="BG14" s="87" t="s">
        <v>178</v>
      </c>
      <c r="BH14" s="87" t="s">
        <v>179</v>
      </c>
      <c r="BI14" s="87" t="s">
        <v>180</v>
      </c>
      <c r="BJ14" s="273"/>
      <c r="BK14" s="87" t="s">
        <v>187</v>
      </c>
      <c r="BL14" s="87" t="s">
        <v>188</v>
      </c>
      <c r="BM14" s="87" t="s">
        <v>189</v>
      </c>
      <c r="BN14" s="87" t="s">
        <v>190</v>
      </c>
      <c r="BO14" s="87" t="s">
        <v>191</v>
      </c>
      <c r="BP14" s="87" t="s">
        <v>192</v>
      </c>
      <c r="BQ14" s="87" t="s">
        <v>193</v>
      </c>
      <c r="BR14" s="87" t="s">
        <v>194</v>
      </c>
      <c r="BS14" s="87" t="s">
        <v>195</v>
      </c>
      <c r="BT14" s="87" t="s">
        <v>196</v>
      </c>
      <c r="BU14" s="87" t="s">
        <v>197</v>
      </c>
      <c r="BV14" s="87" t="s">
        <v>198</v>
      </c>
      <c r="BW14" s="297"/>
    </row>
    <row r="15" spans="1:75" ht="15" hidden="1" customHeight="1" outlineLevel="1" thickBot="1" x14ac:dyDescent="0.3">
      <c r="H15" s="291"/>
      <c r="I15" s="66" t="s">
        <v>80</v>
      </c>
      <c r="J15" s="66">
        <v>1</v>
      </c>
      <c r="K15" s="68">
        <f>Performance!$F$45</f>
        <v>0</v>
      </c>
      <c r="L15" s="68">
        <f>Performance!$F$46</f>
        <v>0</v>
      </c>
      <c r="M15" s="68">
        <f>Performance!$F$47</f>
        <v>0</v>
      </c>
      <c r="N15" s="68">
        <f>Performance!$F$48</f>
        <v>0</v>
      </c>
      <c r="O15" s="68">
        <f>Performance!$F$49</f>
        <v>265.03627500000061</v>
      </c>
      <c r="P15" s="68">
        <f>Performance!$F$50</f>
        <v>691.80725500000005</v>
      </c>
      <c r="Q15" s="68">
        <f>Performance!$F$51</f>
        <v>691.80725500000005</v>
      </c>
      <c r="R15" s="68">
        <f>Performance!$F$52</f>
        <v>691.80725500000005</v>
      </c>
      <c r="S15" s="68">
        <f>Performance!$F$53</f>
        <v>691.80725500000005</v>
      </c>
      <c r="T15" s="68">
        <f>Performance!$F$54</f>
        <v>691.80725500000005</v>
      </c>
      <c r="U15" s="68">
        <f>Performance!$F$55</f>
        <v>691.80725500000005</v>
      </c>
      <c r="V15" s="68">
        <f>Performance!$F$56</f>
        <v>691.80725500000005</v>
      </c>
      <c r="W15" s="68">
        <f t="shared" ref="W15:W26" si="18">SUM(K15:V15)</f>
        <v>5107.6870600000011</v>
      </c>
      <c r="X15" s="68">
        <f>Performance!$F$57</f>
        <v>691.80725500000005</v>
      </c>
      <c r="Y15" s="68">
        <f>Performance!$F$58</f>
        <v>691.80725500000005</v>
      </c>
      <c r="Z15" s="68">
        <f>Performance!$F$59</f>
        <v>691.80725500000005</v>
      </c>
      <c r="AA15" s="68">
        <f>Performance!$F$60</f>
        <v>691.80725500000005</v>
      </c>
      <c r="AB15" s="68">
        <f>Performance!$F$61</f>
        <v>691.80725500000005</v>
      </c>
      <c r="AC15" s="68">
        <f>Performance!$F$62</f>
        <v>691.80725500000005</v>
      </c>
      <c r="AD15" s="68">
        <f>Performance!$F$63</f>
        <v>0</v>
      </c>
      <c r="AE15" s="68">
        <f>Performance!$F$64</f>
        <v>318.94784333333337</v>
      </c>
      <c r="AF15" s="68">
        <f>Performance!$F$65</f>
        <v>691.80725500000005</v>
      </c>
      <c r="AG15" s="68">
        <f>Performance!$F$66</f>
        <v>691.80725500000005</v>
      </c>
      <c r="AH15" s="68">
        <f>Performance!$F$67</f>
        <v>691.80725500000005</v>
      </c>
      <c r="AI15" s="68">
        <f>Performance!$F$68</f>
        <v>691.80725500000005</v>
      </c>
      <c r="AJ15" s="68">
        <f t="shared" ref="AJ15:AJ26" si="19">SUM(X15:AI15,W15)</f>
        <v>12344.707453333333</v>
      </c>
      <c r="AK15" s="68">
        <f>Performance!$F$69</f>
        <v>691.80725500000005</v>
      </c>
      <c r="AL15" s="68">
        <f>Performance!$F$70</f>
        <v>691.80725500000005</v>
      </c>
      <c r="AM15" s="68">
        <f>Performance!$F$71</f>
        <v>691.80725500000005</v>
      </c>
      <c r="AN15" s="68">
        <f>Performance!$F$72</f>
        <v>691.80725500000005</v>
      </c>
      <c r="AO15" s="68">
        <f>Performance!$F$73</f>
        <v>691.80725500000005</v>
      </c>
      <c r="AP15" s="68">
        <f>Performance!$F$74</f>
        <v>691.80725500000005</v>
      </c>
      <c r="AQ15" s="68">
        <f>Performance!$F$75</f>
        <v>691.80725500000005</v>
      </c>
      <c r="AR15" s="68">
        <f>Performance!$F$76</f>
        <v>691.80725500000005</v>
      </c>
      <c r="AS15" s="68">
        <f>Performance!$F$77</f>
        <v>691.80725500000005</v>
      </c>
      <c r="AT15" s="68">
        <f>Performance!$F$78</f>
        <v>691.80725500000005</v>
      </c>
      <c r="AU15" s="68">
        <f>Performance!$F$79</f>
        <v>691.80725500000005</v>
      </c>
      <c r="AV15" s="68">
        <f>Performance!$F$80</f>
        <v>691.80725500000005</v>
      </c>
      <c r="AW15" s="68">
        <f t="shared" ref="AW15:AW44" si="20">SUM(AK15:AV15,AJ15)</f>
        <v>20646.394513333333</v>
      </c>
      <c r="AX15" s="68">
        <f>Performance!$F$81</f>
        <v>0</v>
      </c>
      <c r="AY15" s="68">
        <f>Performance!$F$82</f>
        <v>318.94784333333337</v>
      </c>
      <c r="AZ15" s="68">
        <f>Performance!$F$83</f>
        <v>691.80725500000005</v>
      </c>
      <c r="BA15" s="68">
        <f>Performance!$F$84</f>
        <v>691.80725500000005</v>
      </c>
      <c r="BB15" s="68">
        <f>Performance!$F$85</f>
        <v>691.80725500000005</v>
      </c>
      <c r="BC15" s="68">
        <f>Performance!$F$86</f>
        <v>691.80725500000005</v>
      </c>
      <c r="BD15" s="68">
        <f>Performance!$F$87</f>
        <v>691.80725500000005</v>
      </c>
      <c r="BE15" s="68">
        <f>Performance!$F$88</f>
        <v>691.80725500000005</v>
      </c>
      <c r="BF15" s="68">
        <f>Performance!$F$89</f>
        <v>691.80725500000005</v>
      </c>
      <c r="BG15" s="68">
        <f>Performance!$F$90</f>
        <v>691.80725500000005</v>
      </c>
      <c r="BH15" s="68">
        <f>Performance!$F$91</f>
        <v>691.80725500000005</v>
      </c>
      <c r="BI15" s="68">
        <f>Performance!$F$92</f>
        <v>691.80725500000005</v>
      </c>
      <c r="BJ15" s="68">
        <f t="shared" ref="BJ15:BJ46" si="21">SUM(AX15:BI15,AW15)</f>
        <v>27883.414906666665</v>
      </c>
      <c r="BK15" s="68">
        <f>Performance!$F$93</f>
        <v>691.80725500000005</v>
      </c>
      <c r="BL15" s="68">
        <f>Performance!$F$94</f>
        <v>691.80725500000005</v>
      </c>
      <c r="BM15" s="68">
        <f>Performance!$F$95</f>
        <v>691.80725500000005</v>
      </c>
      <c r="BN15" s="68">
        <f>Performance!$F$96</f>
        <v>691.80725500000005</v>
      </c>
      <c r="BO15" s="68">
        <f>Performance!$F$97</f>
        <v>691.80725500000005</v>
      </c>
      <c r="BP15" s="68">
        <f>Performance!$F$98</f>
        <v>691.80725500000005</v>
      </c>
      <c r="BQ15" s="68">
        <f>Performance!$F$99</f>
        <v>0</v>
      </c>
      <c r="BR15" s="68">
        <f>Performance!$F$100</f>
        <v>318.94784333333337</v>
      </c>
      <c r="BS15" s="68">
        <f>Performance!$F$101</f>
        <v>691.80725500000005</v>
      </c>
      <c r="BT15" s="68">
        <f>Performance!$F$102</f>
        <v>691.80725500000005</v>
      </c>
      <c r="BU15" s="68">
        <f>Performance!$F$103</f>
        <v>691.80725500000005</v>
      </c>
      <c r="BV15" s="68">
        <f>Performance!$F$104</f>
        <v>691.80725500000005</v>
      </c>
      <c r="BW15" s="69">
        <f t="shared" ref="BW15:BW46" si="22">SUM(BK15:BV15,BJ15)</f>
        <v>35120.435299999997</v>
      </c>
    </row>
    <row r="16" spans="1:75" ht="16.5" hidden="1" outlineLevel="1" thickTop="1" thickBot="1" x14ac:dyDescent="0.3">
      <c r="A16" s="74"/>
      <c r="B16" s="75" t="s">
        <v>127</v>
      </c>
      <c r="C16" s="75" t="s">
        <v>125</v>
      </c>
      <c r="D16" s="75" t="s">
        <v>126</v>
      </c>
      <c r="E16" s="75" t="s">
        <v>167</v>
      </c>
      <c r="F16" s="76" t="s">
        <v>186</v>
      </c>
      <c r="H16" s="291"/>
      <c r="I16" s="66" t="s">
        <v>96</v>
      </c>
      <c r="J16" s="66">
        <v>2</v>
      </c>
      <c r="K16" s="198"/>
      <c r="L16" s="68">
        <f>Performance!$T$45</f>
        <v>0</v>
      </c>
      <c r="M16" s="68">
        <f>Performance!$T$46</f>
        <v>0</v>
      </c>
      <c r="N16" s="68">
        <f>Performance!$T$47</f>
        <v>0</v>
      </c>
      <c r="O16" s="68">
        <f>Performance!$T$48</f>
        <v>0</v>
      </c>
      <c r="P16" s="68">
        <f>Performance!$T$49</f>
        <v>0</v>
      </c>
      <c r="Q16" s="68">
        <f>Performance!$T$50</f>
        <v>407.70469181818044</v>
      </c>
      <c r="R16" s="68">
        <f>Performance!$T$51</f>
        <v>1422.9810849999999</v>
      </c>
      <c r="S16" s="68">
        <f>Performance!$T$52</f>
        <v>1422.9810849999999</v>
      </c>
      <c r="T16" s="68">
        <f>Performance!$T$53</f>
        <v>1422.9810849999999</v>
      </c>
      <c r="U16" s="68">
        <f>Performance!$T$54</f>
        <v>1422.9810849999999</v>
      </c>
      <c r="V16" s="68">
        <f>Performance!$T$55</f>
        <v>1422.9810849999999</v>
      </c>
      <c r="W16" s="68">
        <f t="shared" si="18"/>
        <v>7522.6101168181794</v>
      </c>
      <c r="X16" s="68">
        <f>Performance!$T$56</f>
        <v>1422.9810849999999</v>
      </c>
      <c r="Y16" s="68">
        <f>Performance!$T$57</f>
        <v>1422.9810849999999</v>
      </c>
      <c r="Z16" s="68">
        <f>Performance!$T$58</f>
        <v>1422.9810849999999</v>
      </c>
      <c r="AA16" s="68">
        <f>Performance!$T$59</f>
        <v>1422.9810849999999</v>
      </c>
      <c r="AB16" s="68">
        <f>Performance!$T$60</f>
        <v>1422.9810849999999</v>
      </c>
      <c r="AC16" s="68">
        <f>Performance!$T$61</f>
        <v>1422.9810849999999</v>
      </c>
      <c r="AD16" s="68">
        <f>Performance!$T$62</f>
        <v>1422.9810849999999</v>
      </c>
      <c r="AE16" s="68">
        <f>Performance!$T$63</f>
        <v>0</v>
      </c>
      <c r="AF16" s="68">
        <f>Performance!$T$64</f>
        <v>135.90156393939378</v>
      </c>
      <c r="AG16" s="68">
        <f>Performance!$T$65</f>
        <v>1422.9810849999999</v>
      </c>
      <c r="AH16" s="68">
        <f>Performance!$T$66</f>
        <v>1422.9810849999999</v>
      </c>
      <c r="AI16" s="68">
        <f>Performance!$T$67</f>
        <v>1422.9810849999999</v>
      </c>
      <c r="AJ16" s="68">
        <f t="shared" si="19"/>
        <v>21888.32253075757</v>
      </c>
      <c r="AK16" s="68">
        <f>Performance!$T$68</f>
        <v>1422.9810849999999</v>
      </c>
      <c r="AL16" s="68">
        <f>Performance!$T$69</f>
        <v>1422.9810849999999</v>
      </c>
      <c r="AM16" s="68">
        <f>Performance!$T$70</f>
        <v>1422.9810849999999</v>
      </c>
      <c r="AN16" s="68">
        <f>Performance!$T$71</f>
        <v>1422.9810849999999</v>
      </c>
      <c r="AO16" s="68">
        <f>Performance!$T$72</f>
        <v>1422.9810849999999</v>
      </c>
      <c r="AP16" s="68">
        <f>Performance!$T$73</f>
        <v>1422.9810849999999</v>
      </c>
      <c r="AQ16" s="68">
        <f>Performance!$T$74</f>
        <v>1422.9810849999999</v>
      </c>
      <c r="AR16" s="68">
        <f>Performance!$T$75</f>
        <v>1422.9810849999999</v>
      </c>
      <c r="AS16" s="68">
        <f>Performance!$T$76</f>
        <v>1422.9810849999999</v>
      </c>
      <c r="AT16" s="68">
        <f>Performance!$T$77</f>
        <v>1422.9810849999999</v>
      </c>
      <c r="AU16" s="68">
        <f>Performance!$T$78</f>
        <v>1422.9810849999999</v>
      </c>
      <c r="AV16" s="68">
        <f>Performance!$T$79</f>
        <v>1422.9810849999999</v>
      </c>
      <c r="AW16" s="68">
        <f t="shared" si="20"/>
        <v>38964.095550757571</v>
      </c>
      <c r="AX16" s="68">
        <f>Performance!$T$79</f>
        <v>1422.9810849999999</v>
      </c>
      <c r="AY16" s="68">
        <f>Performance!$T$81</f>
        <v>0</v>
      </c>
      <c r="AZ16" s="68">
        <f>Performance!$T$82</f>
        <v>135.90156393939378</v>
      </c>
      <c r="BA16" s="68">
        <f>Performance!$T$83</f>
        <v>1422.9810849999999</v>
      </c>
      <c r="BB16" s="68">
        <f>Performance!$T$84</f>
        <v>1422.9810849999999</v>
      </c>
      <c r="BC16" s="68">
        <f>Performance!$T$85</f>
        <v>1422.9810849999999</v>
      </c>
      <c r="BD16" s="68">
        <f>Performance!$T$86</f>
        <v>1422.9810849999999</v>
      </c>
      <c r="BE16" s="68">
        <f>Performance!$T$87</f>
        <v>1422.9810849999999</v>
      </c>
      <c r="BF16" s="68">
        <f>Performance!$T$88</f>
        <v>1422.9810849999999</v>
      </c>
      <c r="BG16" s="68">
        <f>Performance!$T$89</f>
        <v>1422.9810849999999</v>
      </c>
      <c r="BH16" s="68">
        <f>Performance!$T$90</f>
        <v>1422.9810849999999</v>
      </c>
      <c r="BI16" s="68">
        <f>Performance!$T$91</f>
        <v>1422.9810849999999</v>
      </c>
      <c r="BJ16" s="68">
        <f t="shared" si="21"/>
        <v>53329.807964696956</v>
      </c>
      <c r="BK16" s="68">
        <f>Performance!$T$94</f>
        <v>1422.9810849999999</v>
      </c>
      <c r="BL16" s="68">
        <f>Performance!$T$93</f>
        <v>1422.9810849999999</v>
      </c>
      <c r="BM16" s="68">
        <f>Performance!$T$94</f>
        <v>1422.9810849999999</v>
      </c>
      <c r="BN16" s="68">
        <f>Performance!$T$95</f>
        <v>1422.9810849999999</v>
      </c>
      <c r="BO16" s="68">
        <f>Performance!$T$96</f>
        <v>1422.9810849999999</v>
      </c>
      <c r="BP16" s="68">
        <f>Performance!$T$97</f>
        <v>1422.9810849999999</v>
      </c>
      <c r="BQ16" s="68">
        <f>Performance!$T$98</f>
        <v>1422.9810849999999</v>
      </c>
      <c r="BR16" s="68">
        <f>Performance!$T$99</f>
        <v>0</v>
      </c>
      <c r="BS16" s="68">
        <f>Performance!$T$100</f>
        <v>135.90156393939378</v>
      </c>
      <c r="BT16" s="68">
        <f>Performance!$T$101</f>
        <v>1422.9810849999999</v>
      </c>
      <c r="BU16" s="68">
        <f>Performance!$T$102</f>
        <v>1422.9810849999999</v>
      </c>
      <c r="BV16" s="68">
        <f>Performance!$T$103</f>
        <v>1422.9810849999999</v>
      </c>
      <c r="BW16" s="69">
        <f t="shared" si="22"/>
        <v>67695.520378636342</v>
      </c>
    </row>
    <row r="17" spans="1:77" ht="15.75" hidden="1" outlineLevel="1" thickBot="1" x14ac:dyDescent="0.3">
      <c r="A17" s="77" t="s">
        <v>80</v>
      </c>
      <c r="B17" s="66">
        <f>COUNTIF($I$15:$I$26,A17)</f>
        <v>2</v>
      </c>
      <c r="C17" s="66">
        <f>COUNTIF($I$15:$I$44,A17)</f>
        <v>6</v>
      </c>
      <c r="D17" s="66">
        <f>COUNTIF($I$15:$I$68,A17)</f>
        <v>12</v>
      </c>
      <c r="E17" s="66">
        <f>COUNTIF($I$15:$I$92,A17)</f>
        <v>18</v>
      </c>
      <c r="F17" s="67">
        <f>COUNTIF($I$15:$I$116,A17)</f>
        <v>24</v>
      </c>
      <c r="H17" s="291"/>
      <c r="I17" s="66" t="s">
        <v>96</v>
      </c>
      <c r="J17" s="66">
        <v>3</v>
      </c>
      <c r="K17" s="198"/>
      <c r="L17" s="198"/>
      <c r="M17" s="68">
        <f>Performance!$T$45</f>
        <v>0</v>
      </c>
      <c r="N17" s="68">
        <f>Performance!$T$46</f>
        <v>0</v>
      </c>
      <c r="O17" s="68">
        <f>Performance!$T$47</f>
        <v>0</v>
      </c>
      <c r="P17" s="68">
        <f>Performance!$T$48</f>
        <v>0</v>
      </c>
      <c r="Q17" s="68">
        <f>Performance!$T$49</f>
        <v>0</v>
      </c>
      <c r="R17" s="68">
        <f>Performance!$T$50</f>
        <v>407.70469181818044</v>
      </c>
      <c r="S17" s="68">
        <f>Performance!$T$51</f>
        <v>1422.9810849999999</v>
      </c>
      <c r="T17" s="68">
        <f>Performance!$T$52</f>
        <v>1422.9810849999999</v>
      </c>
      <c r="U17" s="68">
        <f>Performance!$T$53</f>
        <v>1422.9810849999999</v>
      </c>
      <c r="V17" s="68">
        <f>Performance!$T$54</f>
        <v>1422.9810849999999</v>
      </c>
      <c r="W17" s="68">
        <f t="shared" si="18"/>
        <v>6099.62903181818</v>
      </c>
      <c r="X17" s="122">
        <f>Performance!$T$55</f>
        <v>1422.9810849999999</v>
      </c>
      <c r="Y17" s="68">
        <f>Performance!$T$56</f>
        <v>1422.9810849999999</v>
      </c>
      <c r="Z17" s="68">
        <f>Performance!$T$57</f>
        <v>1422.9810849999999</v>
      </c>
      <c r="AA17" s="68">
        <f>Performance!$T$58</f>
        <v>1422.9810849999999</v>
      </c>
      <c r="AB17" s="68">
        <f>Performance!$T$59</f>
        <v>1422.9810849999999</v>
      </c>
      <c r="AC17" s="68">
        <f>Performance!$T$60</f>
        <v>1422.9810849999999</v>
      </c>
      <c r="AD17" s="68">
        <f>Performance!$T$61</f>
        <v>1422.9810849999999</v>
      </c>
      <c r="AE17" s="68">
        <f>Performance!$T$62</f>
        <v>1422.9810849999999</v>
      </c>
      <c r="AF17" s="68">
        <f>Performance!$T$63</f>
        <v>0</v>
      </c>
      <c r="AG17" s="68">
        <f>Performance!$T$64</f>
        <v>135.90156393939378</v>
      </c>
      <c r="AH17" s="68">
        <f>Performance!$T$65</f>
        <v>1422.9810849999999</v>
      </c>
      <c r="AI17" s="68">
        <f>Performance!$T$66</f>
        <v>1422.9810849999999</v>
      </c>
      <c r="AJ17" s="68">
        <f t="shared" si="19"/>
        <v>20465.341445757571</v>
      </c>
      <c r="AK17" s="68">
        <f>Performance!$T$67</f>
        <v>1422.9810849999999</v>
      </c>
      <c r="AL17" s="68">
        <f>Performance!$T$68</f>
        <v>1422.9810849999999</v>
      </c>
      <c r="AM17" s="68">
        <f>Performance!$T$69</f>
        <v>1422.9810849999999</v>
      </c>
      <c r="AN17" s="68">
        <f>Performance!$T$70</f>
        <v>1422.9810849999999</v>
      </c>
      <c r="AO17" s="68">
        <f>Performance!$T$71</f>
        <v>1422.9810849999999</v>
      </c>
      <c r="AP17" s="68">
        <f>Performance!$T$72</f>
        <v>1422.9810849999999</v>
      </c>
      <c r="AQ17" s="68">
        <f>Performance!$T$73</f>
        <v>1422.9810849999999</v>
      </c>
      <c r="AR17" s="68">
        <f>Performance!$T$74</f>
        <v>1422.9810849999999</v>
      </c>
      <c r="AS17" s="68">
        <f>Performance!$T$75</f>
        <v>1422.9810849999999</v>
      </c>
      <c r="AT17" s="68">
        <f>Performance!$T$76</f>
        <v>1422.9810849999999</v>
      </c>
      <c r="AU17" s="68">
        <f>Performance!$T$77</f>
        <v>1422.9810849999999</v>
      </c>
      <c r="AV17" s="68">
        <f>Performance!$T$78</f>
        <v>1422.9810849999999</v>
      </c>
      <c r="AW17" s="68">
        <f t="shared" si="20"/>
        <v>37541.114465757564</v>
      </c>
      <c r="AX17" s="68">
        <f>Performance!$T$79</f>
        <v>1422.9810849999999</v>
      </c>
      <c r="AY17" s="68">
        <f>Performance!$T$80</f>
        <v>1422.9810849999999</v>
      </c>
      <c r="AZ17" s="68">
        <f>Performance!$T$81</f>
        <v>0</v>
      </c>
      <c r="BA17" s="68">
        <f>Performance!$T$82</f>
        <v>135.90156393939378</v>
      </c>
      <c r="BB17" s="68">
        <f>Performance!$T$83</f>
        <v>1422.9810849999999</v>
      </c>
      <c r="BC17" s="68">
        <f>Performance!$T$84</f>
        <v>1422.9810849999999</v>
      </c>
      <c r="BD17" s="68">
        <f>Performance!$T$85</f>
        <v>1422.9810849999999</v>
      </c>
      <c r="BE17" s="68">
        <f>Performance!$T$86</f>
        <v>1422.9810849999999</v>
      </c>
      <c r="BF17" s="68">
        <f>Performance!$T$87</f>
        <v>1422.9810849999999</v>
      </c>
      <c r="BG17" s="68">
        <f>Performance!$T$88</f>
        <v>1422.9810849999999</v>
      </c>
      <c r="BH17" s="68">
        <f>Performance!$T$89</f>
        <v>1422.9810849999999</v>
      </c>
      <c r="BI17" s="68">
        <f>Performance!$T$90</f>
        <v>1422.9810849999999</v>
      </c>
      <c r="BJ17" s="68">
        <f t="shared" si="21"/>
        <v>51906.82687969695</v>
      </c>
      <c r="BK17" s="68">
        <f>Performance!$T$91</f>
        <v>1422.9810849999999</v>
      </c>
      <c r="BL17" s="68">
        <f>Performance!$T$92</f>
        <v>1422.9810849999999</v>
      </c>
      <c r="BM17" s="68">
        <f>Performance!$T$93</f>
        <v>1422.9810849999999</v>
      </c>
      <c r="BN17" s="68">
        <f>Performance!$T$94</f>
        <v>1422.9810849999999</v>
      </c>
      <c r="BO17" s="68">
        <f>Performance!$T$95</f>
        <v>1422.9810849999999</v>
      </c>
      <c r="BP17" s="68">
        <f>Performance!$T$96</f>
        <v>1422.9810849999999</v>
      </c>
      <c r="BQ17" s="68">
        <f>Performance!$T$97</f>
        <v>1422.9810849999999</v>
      </c>
      <c r="BR17" s="68">
        <f>Performance!$T$98</f>
        <v>1422.9810849999999</v>
      </c>
      <c r="BS17" s="68">
        <f>Performance!$T$99</f>
        <v>0</v>
      </c>
      <c r="BT17" s="68">
        <f>Performance!$T$100</f>
        <v>135.90156393939378</v>
      </c>
      <c r="BU17" s="68">
        <f>Performance!$T$101</f>
        <v>1422.9810849999999</v>
      </c>
      <c r="BV17" s="68">
        <f>Performance!$T$102</f>
        <v>1422.9810849999999</v>
      </c>
      <c r="BW17" s="69">
        <f t="shared" si="22"/>
        <v>66272.539293636335</v>
      </c>
    </row>
    <row r="18" spans="1:77" ht="15.75" hidden="1" outlineLevel="1" thickBot="1" x14ac:dyDescent="0.3">
      <c r="A18" s="77" t="s">
        <v>96</v>
      </c>
      <c r="B18" s="66">
        <f>COUNTIF($I$15:$I$26,A18)</f>
        <v>6</v>
      </c>
      <c r="C18" s="66">
        <f>COUNTIF($I$15:$I$44,A18)</f>
        <v>14</v>
      </c>
      <c r="D18" s="66">
        <f>COUNTIF($I$15:$I$68,A18)</f>
        <v>24</v>
      </c>
      <c r="E18" s="66">
        <f>COUNTIF($I$15:$I$92,A18)</f>
        <v>34</v>
      </c>
      <c r="F18" s="67">
        <f>COUNTIF($I$15:$I$116,A18)</f>
        <v>44</v>
      </c>
      <c r="H18" s="291"/>
      <c r="I18" s="66" t="s">
        <v>81</v>
      </c>
      <c r="J18" s="66">
        <v>4</v>
      </c>
      <c r="K18" s="198"/>
      <c r="L18" s="198"/>
      <c r="M18" s="198"/>
      <c r="N18" s="68">
        <f>Performance!$AH$45</f>
        <v>0</v>
      </c>
      <c r="O18" s="68">
        <f>Performance!$AH$46</f>
        <v>0</v>
      </c>
      <c r="P18" s="68">
        <f>Performance!$AH$47</f>
        <v>0</v>
      </c>
      <c r="Q18" s="68">
        <f>Performance!$AH$48</f>
        <v>0</v>
      </c>
      <c r="R18" s="68">
        <f>Performance!$AH$49</f>
        <v>1308.0011659090915</v>
      </c>
      <c r="S18" s="68">
        <f>Performance!$AH$50</f>
        <v>2352.2184150000003</v>
      </c>
      <c r="T18" s="68">
        <f>Performance!$AH$51</f>
        <v>2352.2184150000003</v>
      </c>
      <c r="U18" s="68">
        <f>Performance!$AH$52</f>
        <v>2352.2184150000003</v>
      </c>
      <c r="V18" s="68">
        <f>Performance!$AH$53</f>
        <v>2352.2184150000003</v>
      </c>
      <c r="W18" s="68">
        <f t="shared" si="18"/>
        <v>10716.874825909093</v>
      </c>
      <c r="X18" s="68">
        <f>Performance!$AH$54</f>
        <v>2352.2184150000003</v>
      </c>
      <c r="Y18" s="68">
        <f>Performance!$AH$55</f>
        <v>2352.2184150000003</v>
      </c>
      <c r="Z18" s="68">
        <f>Performance!$AH$56</f>
        <v>2352.2184150000003</v>
      </c>
      <c r="AA18" s="68">
        <f>Performance!$AH$57</f>
        <v>2352.2184150000003</v>
      </c>
      <c r="AB18" s="68">
        <f>Performance!$AH$58</f>
        <v>2352.2184150000003</v>
      </c>
      <c r="AC18" s="68">
        <f>Performance!$AH$59</f>
        <v>2352.2184150000003</v>
      </c>
      <c r="AD18" s="68">
        <f>Performance!$AH$60</f>
        <v>2352.2184150000003</v>
      </c>
      <c r="AE18" s="68">
        <f>Performance!$AH$61</f>
        <v>2352.2184150000003</v>
      </c>
      <c r="AF18" s="68">
        <f>Performance!$AH$62</f>
        <v>2352.2184150000003</v>
      </c>
      <c r="AG18" s="68">
        <f>Performance!$AH$63</f>
        <v>0</v>
      </c>
      <c r="AH18" s="68">
        <f>Performance!$AH$64</f>
        <v>1220.0731936363641</v>
      </c>
      <c r="AI18" s="68">
        <f>Performance!$AH$65</f>
        <v>2352.2184150000003</v>
      </c>
      <c r="AJ18" s="68">
        <f t="shared" si="19"/>
        <v>35459.132169545454</v>
      </c>
      <c r="AK18" s="68">
        <f>Performance!$AH$66</f>
        <v>2352.2184150000003</v>
      </c>
      <c r="AL18" s="68">
        <f>Performance!$AH$67</f>
        <v>2352.2184150000003</v>
      </c>
      <c r="AM18" s="68">
        <f>Performance!$AH$68</f>
        <v>2352.2184150000003</v>
      </c>
      <c r="AN18" s="68">
        <f>Performance!$AH$69</f>
        <v>2352.2184150000003</v>
      </c>
      <c r="AO18" s="68">
        <f>Performance!$AH$70</f>
        <v>2352.2184150000003</v>
      </c>
      <c r="AP18" s="68">
        <f>Performance!$AH$71</f>
        <v>2352.2184150000003</v>
      </c>
      <c r="AQ18" s="68">
        <f>Performance!$AH$72</f>
        <v>2352.2184150000003</v>
      </c>
      <c r="AR18" s="68">
        <f>Performance!$AH$73</f>
        <v>2352.2184150000003</v>
      </c>
      <c r="AS18" s="68">
        <f>Performance!$AH$74</f>
        <v>2352.2184150000003</v>
      </c>
      <c r="AT18" s="68">
        <f>Performance!$AH$75</f>
        <v>2352.2184150000003</v>
      </c>
      <c r="AU18" s="68">
        <f>Performance!$AH$76</f>
        <v>2352.2184150000003</v>
      </c>
      <c r="AV18" s="68">
        <f>Performance!$AH$77</f>
        <v>2352.2184150000003</v>
      </c>
      <c r="AW18" s="68">
        <f t="shared" si="20"/>
        <v>63685.753149545446</v>
      </c>
      <c r="AX18" s="68">
        <f>Performance!$AH$81</f>
        <v>0</v>
      </c>
      <c r="AY18" s="68">
        <f>Performance!$AH$82</f>
        <v>1220.0731936363641</v>
      </c>
      <c r="AZ18" s="68">
        <f>Performance!$AH$83</f>
        <v>2352.2184150000003</v>
      </c>
      <c r="BA18" s="68">
        <f>Performance!$AH$84</f>
        <v>2352.2184150000003</v>
      </c>
      <c r="BB18" s="68">
        <f>Performance!$AH$85</f>
        <v>2352.2184150000003</v>
      </c>
      <c r="BC18" s="68">
        <f>Performance!$AH$86</f>
        <v>2352.2184150000003</v>
      </c>
      <c r="BD18" s="68">
        <f>Performance!$AH$87</f>
        <v>2352.2184150000003</v>
      </c>
      <c r="BE18" s="68">
        <f>Performance!$AH$88</f>
        <v>2352.2184150000003</v>
      </c>
      <c r="BF18" s="68">
        <f>Performance!$AH$89</f>
        <v>2352.2184150000003</v>
      </c>
      <c r="BG18" s="68">
        <f>Performance!$AH$90</f>
        <v>2352.2184150000003</v>
      </c>
      <c r="BH18" s="68">
        <f>Performance!$AH$91</f>
        <v>2352.2184150000003</v>
      </c>
      <c r="BI18" s="68">
        <f>Performance!$AH$92</f>
        <v>2352.2184150000003</v>
      </c>
      <c r="BJ18" s="68">
        <f t="shared" si="21"/>
        <v>88428.010493181806</v>
      </c>
      <c r="BK18" s="68">
        <f>Performance!$AH$93</f>
        <v>2352.2184150000003</v>
      </c>
      <c r="BL18" s="68">
        <f>Performance!$AH$94</f>
        <v>2352.2184150000003</v>
      </c>
      <c r="BM18" s="68">
        <f>Performance!$AH$95</f>
        <v>2352.2184150000003</v>
      </c>
      <c r="BN18" s="68">
        <f>Performance!$AH$93</f>
        <v>2352.2184150000003</v>
      </c>
      <c r="BO18" s="68">
        <f>Performance!$AH$94</f>
        <v>2352.2184150000003</v>
      </c>
      <c r="BP18" s="68">
        <f>Performance!$AH$95</f>
        <v>2352.2184150000003</v>
      </c>
      <c r="BQ18" s="68">
        <f>Performance!$AH$96</f>
        <v>2352.2184150000003</v>
      </c>
      <c r="BR18" s="68">
        <f>Performance!$AH$97</f>
        <v>2352.2184150000003</v>
      </c>
      <c r="BS18" s="68">
        <f>Performance!$AH$98</f>
        <v>2352.2184150000003</v>
      </c>
      <c r="BT18" s="68">
        <f>Performance!$AH$99</f>
        <v>0</v>
      </c>
      <c r="BU18" s="68">
        <f>Performance!$AH$100</f>
        <v>1220.0731936363641</v>
      </c>
      <c r="BV18" s="68">
        <f>Performance!$AH$101</f>
        <v>2352.2184150000003</v>
      </c>
      <c r="BW18" s="69">
        <f t="shared" si="22"/>
        <v>113170.26783681817</v>
      </c>
    </row>
    <row r="19" spans="1:77" ht="15.75" hidden="1" outlineLevel="1" thickBot="1" x14ac:dyDescent="0.3">
      <c r="A19" s="92" t="s">
        <v>81</v>
      </c>
      <c r="B19" s="83">
        <f>COUNTIF($I$15:$I$26,A19)</f>
        <v>4</v>
      </c>
      <c r="C19" s="83">
        <f>COUNTIF($I$15:$I$44,A19)</f>
        <v>10</v>
      </c>
      <c r="D19" s="83">
        <f>COUNTIF($I$15:$I$68,A19)</f>
        <v>18</v>
      </c>
      <c r="E19" s="66">
        <f>COUNTIF($I$15:$I$92,A19)</f>
        <v>26</v>
      </c>
      <c r="F19" s="67">
        <f>COUNTIF($I$15:$I$116,A19)</f>
        <v>34</v>
      </c>
      <c r="H19" s="291"/>
      <c r="I19" s="66" t="s">
        <v>96</v>
      </c>
      <c r="J19" s="66">
        <v>5</v>
      </c>
      <c r="K19" s="198"/>
      <c r="L19" s="198"/>
      <c r="M19" s="198"/>
      <c r="N19" s="198"/>
      <c r="O19" s="68">
        <f>Performance!$T$45</f>
        <v>0</v>
      </c>
      <c r="P19" s="68">
        <f>Performance!$T$46</f>
        <v>0</v>
      </c>
      <c r="Q19" s="68">
        <f>Performance!$T$47</f>
        <v>0</v>
      </c>
      <c r="R19" s="68">
        <f>Performance!$T$48</f>
        <v>0</v>
      </c>
      <c r="S19" s="68">
        <f>Performance!$T$49</f>
        <v>0</v>
      </c>
      <c r="T19" s="68">
        <f>Performance!$T$50</f>
        <v>407.70469181818044</v>
      </c>
      <c r="U19" s="68">
        <f>Performance!$T$51</f>
        <v>1422.9810849999999</v>
      </c>
      <c r="V19" s="68">
        <f>Performance!$T$52</f>
        <v>1422.9810849999999</v>
      </c>
      <c r="W19" s="68">
        <f t="shared" si="18"/>
        <v>3253.6668618181802</v>
      </c>
      <c r="X19" s="68">
        <f>Performance!$T$53</f>
        <v>1422.9810849999999</v>
      </c>
      <c r="Y19" s="68">
        <f>Performance!$T$54</f>
        <v>1422.9810849999999</v>
      </c>
      <c r="Z19" s="68">
        <f>Performance!$T$55</f>
        <v>1422.9810849999999</v>
      </c>
      <c r="AA19" s="68">
        <f>Performance!$T$56</f>
        <v>1422.9810849999999</v>
      </c>
      <c r="AB19" s="68">
        <f>Performance!$T$57</f>
        <v>1422.9810849999999</v>
      </c>
      <c r="AC19" s="68">
        <f>Performance!$T$58</f>
        <v>1422.9810849999999</v>
      </c>
      <c r="AD19" s="68">
        <f>Performance!$T$59</f>
        <v>1422.9810849999999</v>
      </c>
      <c r="AE19" s="68">
        <f>Performance!$T$60</f>
        <v>1422.9810849999999</v>
      </c>
      <c r="AF19" s="68">
        <f>Performance!$T$61</f>
        <v>1422.9810849999999</v>
      </c>
      <c r="AG19" s="68">
        <f>Performance!$T$62</f>
        <v>1422.9810849999999</v>
      </c>
      <c r="AH19" s="68">
        <f>Performance!$T$63</f>
        <v>0</v>
      </c>
      <c r="AI19" s="68">
        <f>Performance!$T$64</f>
        <v>135.90156393939378</v>
      </c>
      <c r="AJ19" s="68">
        <f t="shared" si="19"/>
        <v>17619.379275757568</v>
      </c>
      <c r="AK19" s="68">
        <f>Performance!$T$65</f>
        <v>1422.9810849999999</v>
      </c>
      <c r="AL19" s="68">
        <f>Performance!$T$66</f>
        <v>1422.9810849999999</v>
      </c>
      <c r="AM19" s="68">
        <f>Performance!$T$67</f>
        <v>1422.9810849999999</v>
      </c>
      <c r="AN19" s="68">
        <f>Performance!$T$68</f>
        <v>1422.9810849999999</v>
      </c>
      <c r="AO19" s="68">
        <f>Performance!$T$69</f>
        <v>1422.9810849999999</v>
      </c>
      <c r="AP19" s="68">
        <f>Performance!$T$70</f>
        <v>1422.9810849999999</v>
      </c>
      <c r="AQ19" s="68">
        <f>Performance!$T$71</f>
        <v>1422.9810849999999</v>
      </c>
      <c r="AR19" s="68">
        <f>Performance!$T$72</f>
        <v>1422.9810849999999</v>
      </c>
      <c r="AS19" s="68">
        <f>Performance!$T$73</f>
        <v>1422.9810849999999</v>
      </c>
      <c r="AT19" s="68">
        <f>Performance!$T$74</f>
        <v>1422.9810849999999</v>
      </c>
      <c r="AU19" s="68">
        <f>Performance!$T$75</f>
        <v>1422.9810849999999</v>
      </c>
      <c r="AV19" s="68">
        <f>Performance!$T$76</f>
        <v>1422.9810849999999</v>
      </c>
      <c r="AW19" s="68">
        <f t="shared" si="20"/>
        <v>34695.152295757565</v>
      </c>
      <c r="AX19" s="68">
        <f>Performance!$T$77</f>
        <v>1422.9810849999999</v>
      </c>
      <c r="AY19" s="68">
        <f>Performance!$T$78</f>
        <v>1422.9810849999999</v>
      </c>
      <c r="AZ19" s="68">
        <f>Performance!$T$79</f>
        <v>1422.9810849999999</v>
      </c>
      <c r="BA19" s="68">
        <f>Performance!$T$80</f>
        <v>1422.9810849999999</v>
      </c>
      <c r="BB19" s="68">
        <f>Performance!$T$81</f>
        <v>0</v>
      </c>
      <c r="BC19" s="68">
        <f>Performance!$T$82</f>
        <v>135.90156393939378</v>
      </c>
      <c r="BD19" s="68">
        <f>Performance!$T$83</f>
        <v>1422.9810849999999</v>
      </c>
      <c r="BE19" s="68">
        <f>Performance!$T$84</f>
        <v>1422.9810849999999</v>
      </c>
      <c r="BF19" s="68">
        <f>Performance!$T$85</f>
        <v>1422.9810849999999</v>
      </c>
      <c r="BG19" s="68">
        <f>Performance!$T$86</f>
        <v>1422.9810849999999</v>
      </c>
      <c r="BH19" s="68">
        <f>Performance!$T$87</f>
        <v>1422.9810849999999</v>
      </c>
      <c r="BI19" s="68">
        <f>Performance!$T$88</f>
        <v>1422.9810849999999</v>
      </c>
      <c r="BJ19" s="68">
        <f t="shared" si="21"/>
        <v>49060.864709696958</v>
      </c>
      <c r="BK19" s="68">
        <f>Performance!$T$89</f>
        <v>1422.9810849999999</v>
      </c>
      <c r="BL19" s="68">
        <f>Performance!$T$90</f>
        <v>1422.9810849999999</v>
      </c>
      <c r="BM19" s="68">
        <f>Performance!$T$91</f>
        <v>1422.9810849999999</v>
      </c>
      <c r="BN19" s="68">
        <f>Performance!$T$92</f>
        <v>1422.9810849999999</v>
      </c>
      <c r="BO19" s="68">
        <f>Performance!$T$93</f>
        <v>1422.9810849999999</v>
      </c>
      <c r="BP19" s="68">
        <f>Performance!$T$94</f>
        <v>1422.9810849999999</v>
      </c>
      <c r="BQ19" s="68">
        <f>Performance!$T$95</f>
        <v>1422.9810849999999</v>
      </c>
      <c r="BR19" s="68">
        <f>Performance!$T$96</f>
        <v>1422.9810849999999</v>
      </c>
      <c r="BS19" s="68">
        <f>Performance!$T$97</f>
        <v>1422.9810849999999</v>
      </c>
      <c r="BT19" s="68">
        <f>Performance!$T$98</f>
        <v>1422.9810849999999</v>
      </c>
      <c r="BU19" s="68">
        <f>Performance!$T$99</f>
        <v>0</v>
      </c>
      <c r="BV19" s="68">
        <f>Performance!$T$100</f>
        <v>135.90156393939378</v>
      </c>
      <c r="BW19" s="69">
        <f t="shared" si="22"/>
        <v>63426.577123636351</v>
      </c>
    </row>
    <row r="20" spans="1:77" ht="16.5" hidden="1" outlineLevel="1" thickTop="1" thickBot="1" x14ac:dyDescent="0.3">
      <c r="A20" s="79" t="s">
        <v>129</v>
      </c>
      <c r="B20" s="116">
        <f>SUM(B17:B19)</f>
        <v>12</v>
      </c>
      <c r="C20" s="116">
        <f>SUM(C17:C19)</f>
        <v>30</v>
      </c>
      <c r="D20" s="116">
        <f>SUM(D17:D19)</f>
        <v>54</v>
      </c>
      <c r="E20" s="116">
        <f>SUM(E17:E19)</f>
        <v>78</v>
      </c>
      <c r="F20" s="117">
        <f>SUM(F17:F19)</f>
        <v>102</v>
      </c>
      <c r="H20" s="291"/>
      <c r="I20" s="66" t="s">
        <v>81</v>
      </c>
      <c r="J20" s="66">
        <v>6</v>
      </c>
      <c r="K20" s="198"/>
      <c r="L20" s="198"/>
      <c r="M20" s="198"/>
      <c r="N20" s="198"/>
      <c r="O20" s="198"/>
      <c r="P20" s="68">
        <f>Performance!$AH$45</f>
        <v>0</v>
      </c>
      <c r="Q20" s="68">
        <f>Performance!$AH$46</f>
        <v>0</v>
      </c>
      <c r="R20" s="68">
        <f>Performance!$AH$47</f>
        <v>0</v>
      </c>
      <c r="S20" s="68">
        <f>Performance!$AH$48</f>
        <v>0</v>
      </c>
      <c r="T20" s="68">
        <f>Performance!$AH$49</f>
        <v>1308.0011659090915</v>
      </c>
      <c r="U20" s="68">
        <f>Performance!$AH$50</f>
        <v>2352.2184150000003</v>
      </c>
      <c r="V20" s="68">
        <f>Performance!$AH$51</f>
        <v>2352.2184150000003</v>
      </c>
      <c r="W20" s="68">
        <f t="shared" si="18"/>
        <v>6012.437995909092</v>
      </c>
      <c r="X20" s="68">
        <f>Performance!$AH$52</f>
        <v>2352.2184150000003</v>
      </c>
      <c r="Y20" s="68">
        <f>Performance!$AH$53</f>
        <v>2352.2184150000003</v>
      </c>
      <c r="Z20" s="68">
        <f>Performance!$AH$54</f>
        <v>2352.2184150000003</v>
      </c>
      <c r="AA20" s="68">
        <f>Performance!$AH$55</f>
        <v>2352.2184150000003</v>
      </c>
      <c r="AB20" s="68">
        <f>Performance!$AH$56</f>
        <v>2352.2184150000003</v>
      </c>
      <c r="AC20" s="68">
        <f>Performance!$AH$57</f>
        <v>2352.2184150000003</v>
      </c>
      <c r="AD20" s="68">
        <f>Performance!$AH$58</f>
        <v>2352.2184150000003</v>
      </c>
      <c r="AE20" s="68">
        <f>Performance!$AH$59</f>
        <v>2352.2184150000003</v>
      </c>
      <c r="AF20" s="68">
        <f>Performance!$AH$60</f>
        <v>2352.2184150000003</v>
      </c>
      <c r="AG20" s="68">
        <f>Performance!$AH$61</f>
        <v>2352.2184150000003</v>
      </c>
      <c r="AH20" s="68">
        <f>Performance!$AH$62</f>
        <v>2352.2184150000003</v>
      </c>
      <c r="AI20" s="68">
        <f>Performance!$AH$63</f>
        <v>0</v>
      </c>
      <c r="AJ20" s="68">
        <f t="shared" si="19"/>
        <v>31886.840560909088</v>
      </c>
      <c r="AK20" s="68">
        <f>Performance!$AH$64</f>
        <v>1220.0731936363641</v>
      </c>
      <c r="AL20" s="68">
        <f>Performance!$AH$65</f>
        <v>2352.2184150000003</v>
      </c>
      <c r="AM20" s="68">
        <f>Performance!$AH$66</f>
        <v>2352.2184150000003</v>
      </c>
      <c r="AN20" s="68">
        <f>Performance!$AH$67</f>
        <v>2352.2184150000003</v>
      </c>
      <c r="AO20" s="68">
        <f>Performance!$AH$68</f>
        <v>2352.2184150000003</v>
      </c>
      <c r="AP20" s="68">
        <f>Performance!$AH$69</f>
        <v>2352.2184150000003</v>
      </c>
      <c r="AQ20" s="68">
        <f>Performance!$AH$70</f>
        <v>2352.2184150000003</v>
      </c>
      <c r="AR20" s="68">
        <f>Performance!$AH$71</f>
        <v>2352.2184150000003</v>
      </c>
      <c r="AS20" s="68">
        <f>Performance!$AH$72</f>
        <v>2352.2184150000003</v>
      </c>
      <c r="AT20" s="68">
        <f>Performance!$AH$73</f>
        <v>2352.2184150000003</v>
      </c>
      <c r="AU20" s="68">
        <f>Performance!$AH$74</f>
        <v>2352.2184150000003</v>
      </c>
      <c r="AV20" s="68">
        <f>Performance!$AH$75</f>
        <v>2352.2184150000003</v>
      </c>
      <c r="AW20" s="68">
        <f t="shared" si="20"/>
        <v>58981.316319545447</v>
      </c>
      <c r="AX20" s="68">
        <f>Performance!$AH$76</f>
        <v>2352.2184150000003</v>
      </c>
      <c r="AY20" s="68">
        <f>Performance!$AH$77</f>
        <v>2352.2184150000003</v>
      </c>
      <c r="AZ20" s="68">
        <f>Performance!$AH$78</f>
        <v>2352.2184150000003</v>
      </c>
      <c r="BA20" s="68">
        <f>Performance!$AH$79</f>
        <v>2352.2184150000003</v>
      </c>
      <c r="BB20" s="68">
        <f>Performance!$AH$80</f>
        <v>2352.2184150000003</v>
      </c>
      <c r="BC20" s="68">
        <f>Performance!$AH$81</f>
        <v>0</v>
      </c>
      <c r="BD20" s="68">
        <f>Performance!$AH$82</f>
        <v>1220.0731936363641</v>
      </c>
      <c r="BE20" s="68">
        <f>Performance!$AH$83</f>
        <v>2352.2184150000003</v>
      </c>
      <c r="BF20" s="68">
        <f>Performance!$AH$84</f>
        <v>2352.2184150000003</v>
      </c>
      <c r="BG20" s="68">
        <f>Performance!$AH$85</f>
        <v>2352.2184150000003</v>
      </c>
      <c r="BH20" s="68">
        <f>Performance!$AH$86</f>
        <v>2352.2184150000003</v>
      </c>
      <c r="BI20" s="68">
        <f>Performance!$AH$87</f>
        <v>2352.2184150000003</v>
      </c>
      <c r="BJ20" s="68">
        <f t="shared" si="21"/>
        <v>83723.573663181814</v>
      </c>
      <c r="BK20" s="68">
        <f>Performance!$AH$88</f>
        <v>2352.2184150000003</v>
      </c>
      <c r="BL20" s="68">
        <f>Performance!$AH$89</f>
        <v>2352.2184150000003</v>
      </c>
      <c r="BM20" s="68">
        <f>Performance!$AH$90</f>
        <v>2352.2184150000003</v>
      </c>
      <c r="BN20" s="68">
        <f>Performance!$AH$91</f>
        <v>2352.2184150000003</v>
      </c>
      <c r="BO20" s="68">
        <f>Performance!$AH$92</f>
        <v>2352.2184150000003</v>
      </c>
      <c r="BP20" s="68">
        <f>Performance!$AH$93</f>
        <v>2352.2184150000003</v>
      </c>
      <c r="BQ20" s="68">
        <f>Performance!$AH$94</f>
        <v>2352.2184150000003</v>
      </c>
      <c r="BR20" s="68">
        <f>Performance!$AH$95</f>
        <v>2352.2184150000003</v>
      </c>
      <c r="BS20" s="68">
        <f>Performance!$AH$96</f>
        <v>2352.2184150000003</v>
      </c>
      <c r="BT20" s="68">
        <f>Performance!$AH$97</f>
        <v>2352.2184150000003</v>
      </c>
      <c r="BU20" s="68">
        <f>Performance!$AH$98</f>
        <v>2352.2184150000003</v>
      </c>
      <c r="BV20" s="68">
        <f>Performance!$AH$99</f>
        <v>0</v>
      </c>
      <c r="BW20" s="69">
        <f t="shared" si="22"/>
        <v>109597.97622818181</v>
      </c>
      <c r="BX20" s="65"/>
      <c r="BY20" s="65"/>
    </row>
    <row r="21" spans="1:77" ht="15.75" hidden="1" outlineLevel="1" thickBot="1" x14ac:dyDescent="0.3">
      <c r="A21" s="91" t="s">
        <v>137</v>
      </c>
      <c r="B21" s="70">
        <f>B20</f>
        <v>12</v>
      </c>
      <c r="C21" s="70">
        <f>C20-B20</f>
        <v>18</v>
      </c>
      <c r="D21" s="70">
        <f>D20-C20</f>
        <v>24</v>
      </c>
      <c r="E21" s="70">
        <f>E20-D20</f>
        <v>24</v>
      </c>
      <c r="F21" s="73">
        <f>F20-E20</f>
        <v>24</v>
      </c>
      <c r="H21" s="291"/>
      <c r="I21" s="66" t="s">
        <v>96</v>
      </c>
      <c r="J21" s="66">
        <v>7</v>
      </c>
      <c r="K21" s="198"/>
      <c r="L21" s="198"/>
      <c r="M21" s="198"/>
      <c r="N21" s="198"/>
      <c r="O21" s="198"/>
      <c r="P21" s="198"/>
      <c r="Q21" s="68">
        <f>Performance!$T$45</f>
        <v>0</v>
      </c>
      <c r="R21" s="68">
        <f>Performance!$T$46</f>
        <v>0</v>
      </c>
      <c r="S21" s="68">
        <f>Performance!$T$47</f>
        <v>0</v>
      </c>
      <c r="T21" s="68">
        <f>Performance!$T$48</f>
        <v>0</v>
      </c>
      <c r="U21" s="68">
        <f>Performance!$T$49</f>
        <v>0</v>
      </c>
      <c r="V21" s="68">
        <f>Performance!$T$50</f>
        <v>407.70469181818044</v>
      </c>
      <c r="W21" s="68">
        <f t="shared" si="18"/>
        <v>407.70469181818044</v>
      </c>
      <c r="X21" s="68">
        <f>Performance!$T$51</f>
        <v>1422.9810849999999</v>
      </c>
      <c r="Y21" s="68">
        <f>Performance!$T$52</f>
        <v>1422.9810849999999</v>
      </c>
      <c r="Z21" s="68">
        <f>Performance!$T$53</f>
        <v>1422.9810849999999</v>
      </c>
      <c r="AA21" s="68">
        <f>Performance!$T$54</f>
        <v>1422.9810849999999</v>
      </c>
      <c r="AB21" s="68">
        <f>Performance!$T$55</f>
        <v>1422.9810849999999</v>
      </c>
      <c r="AC21" s="68">
        <f>Performance!$T$56</f>
        <v>1422.9810849999999</v>
      </c>
      <c r="AD21" s="68">
        <f>Performance!$T$57</f>
        <v>1422.9810849999999</v>
      </c>
      <c r="AE21" s="68">
        <f>Performance!$T$58</f>
        <v>1422.9810849999999</v>
      </c>
      <c r="AF21" s="68">
        <f>Performance!$T$59</f>
        <v>1422.9810849999999</v>
      </c>
      <c r="AG21" s="68">
        <f>Performance!$T$60</f>
        <v>1422.9810849999999</v>
      </c>
      <c r="AH21" s="68">
        <f>Performance!$T$61</f>
        <v>1422.9810849999999</v>
      </c>
      <c r="AI21" s="68">
        <f>Performance!$T$62</f>
        <v>1422.9810849999999</v>
      </c>
      <c r="AJ21" s="68">
        <f t="shared" si="19"/>
        <v>17483.477711818177</v>
      </c>
      <c r="AK21" s="68">
        <f>Performance!$T$63</f>
        <v>0</v>
      </c>
      <c r="AL21" s="68">
        <f>Performance!$T$64</f>
        <v>135.90156393939378</v>
      </c>
      <c r="AM21" s="68">
        <f>Performance!$T$65</f>
        <v>1422.9810849999999</v>
      </c>
      <c r="AN21" s="68">
        <f>Performance!$T$66</f>
        <v>1422.9810849999999</v>
      </c>
      <c r="AO21" s="68">
        <f>Performance!$T$67</f>
        <v>1422.9810849999999</v>
      </c>
      <c r="AP21" s="68">
        <f>Performance!$T$68</f>
        <v>1422.9810849999999</v>
      </c>
      <c r="AQ21" s="68">
        <f>Performance!$T$69</f>
        <v>1422.9810849999999</v>
      </c>
      <c r="AR21" s="68">
        <f>Performance!$T$70</f>
        <v>1422.9810849999999</v>
      </c>
      <c r="AS21" s="68">
        <f>Performance!$T$71</f>
        <v>1422.9810849999999</v>
      </c>
      <c r="AT21" s="68">
        <f>Performance!$T$72</f>
        <v>1422.9810849999999</v>
      </c>
      <c r="AU21" s="68">
        <f>Performance!$T$73</f>
        <v>1422.9810849999999</v>
      </c>
      <c r="AV21" s="68">
        <f>Performance!$T$74</f>
        <v>1422.9810849999999</v>
      </c>
      <c r="AW21" s="68">
        <f t="shared" si="20"/>
        <v>31849.190125757566</v>
      </c>
      <c r="AX21" s="68">
        <f>Performance!$T$75</f>
        <v>1422.9810849999999</v>
      </c>
      <c r="AY21" s="68">
        <f>Performance!$T$76</f>
        <v>1422.9810849999999</v>
      </c>
      <c r="AZ21" s="68">
        <f>Performance!$T$77</f>
        <v>1422.9810849999999</v>
      </c>
      <c r="BA21" s="68">
        <f>Performance!$T$78</f>
        <v>1422.9810849999999</v>
      </c>
      <c r="BB21" s="68">
        <f>Performance!$T$79</f>
        <v>1422.9810849999999</v>
      </c>
      <c r="BC21" s="68">
        <f>Performance!$T$80</f>
        <v>1422.9810849999999</v>
      </c>
      <c r="BD21" s="68">
        <f>Performance!$T$81</f>
        <v>0</v>
      </c>
      <c r="BE21" s="68">
        <f>Performance!$T$82</f>
        <v>135.90156393939378</v>
      </c>
      <c r="BF21" s="68">
        <f>Performance!$T$83</f>
        <v>1422.9810849999999</v>
      </c>
      <c r="BG21" s="68">
        <f>Performance!$T$84</f>
        <v>1422.9810849999999</v>
      </c>
      <c r="BH21" s="68">
        <f>Performance!$T$85</f>
        <v>1422.9810849999999</v>
      </c>
      <c r="BI21" s="68">
        <f>Performance!$T$86</f>
        <v>1422.9810849999999</v>
      </c>
      <c r="BJ21" s="68">
        <f t="shared" si="21"/>
        <v>46214.902539696952</v>
      </c>
      <c r="BK21" s="68">
        <f>Performance!$T$87</f>
        <v>1422.9810849999999</v>
      </c>
      <c r="BL21" s="68">
        <f>Performance!$T$88</f>
        <v>1422.9810849999999</v>
      </c>
      <c r="BM21" s="68">
        <f>Performance!$T$89</f>
        <v>1422.9810849999999</v>
      </c>
      <c r="BN21" s="68">
        <f>Performance!$T$90</f>
        <v>1422.9810849999999</v>
      </c>
      <c r="BO21" s="68">
        <f>Performance!$T$91</f>
        <v>1422.9810849999999</v>
      </c>
      <c r="BP21" s="68">
        <f>Performance!$T$92</f>
        <v>1422.9810849999999</v>
      </c>
      <c r="BQ21" s="68">
        <f>Performance!$T$93</f>
        <v>1422.9810849999999</v>
      </c>
      <c r="BR21" s="68">
        <f>Performance!$T$94</f>
        <v>1422.9810849999999</v>
      </c>
      <c r="BS21" s="68">
        <f>Performance!$T$95</f>
        <v>1422.9810849999999</v>
      </c>
      <c r="BT21" s="68">
        <f>Performance!$T$96</f>
        <v>1422.9810849999999</v>
      </c>
      <c r="BU21" s="68">
        <f>Performance!$T$97</f>
        <v>1422.9810849999999</v>
      </c>
      <c r="BV21" s="68">
        <f>Performance!$T$98</f>
        <v>1422.9810849999999</v>
      </c>
      <c r="BW21" s="69">
        <f t="shared" si="22"/>
        <v>63290.675559696945</v>
      </c>
    </row>
    <row r="22" spans="1:77" ht="16.5" hidden="1" outlineLevel="1" thickTop="1" thickBot="1" x14ac:dyDescent="0.3">
      <c r="A22" s="90"/>
      <c r="H22" s="291"/>
      <c r="I22" s="66" t="s">
        <v>80</v>
      </c>
      <c r="J22" s="66">
        <v>8</v>
      </c>
      <c r="K22" s="198"/>
      <c r="L22" s="198"/>
      <c r="M22" s="198"/>
      <c r="N22" s="198"/>
      <c r="O22" s="198"/>
      <c r="P22" s="198"/>
      <c r="Q22" s="198"/>
      <c r="R22" s="68">
        <f>Performance!$F$45</f>
        <v>0</v>
      </c>
      <c r="S22" s="68">
        <f>Performance!$F$46</f>
        <v>0</v>
      </c>
      <c r="T22" s="68">
        <f>Performance!$F$47</f>
        <v>0</v>
      </c>
      <c r="U22" s="68">
        <f>Performance!$F$48</f>
        <v>0</v>
      </c>
      <c r="V22" s="68">
        <f>Performance!$F$49</f>
        <v>265.03627500000061</v>
      </c>
      <c r="W22" s="68">
        <f t="shared" si="18"/>
        <v>265.03627500000061</v>
      </c>
      <c r="X22" s="68">
        <f>Performance!$F$50</f>
        <v>691.80725500000005</v>
      </c>
      <c r="Y22" s="68">
        <f>Performance!$F$51</f>
        <v>691.80725500000005</v>
      </c>
      <c r="Z22" s="68">
        <f>Performance!$F$52</f>
        <v>691.80725500000005</v>
      </c>
      <c r="AA22" s="68">
        <f>Performance!$F$53</f>
        <v>691.80725500000005</v>
      </c>
      <c r="AB22" s="68">
        <f>Performance!$F$54</f>
        <v>691.80725500000005</v>
      </c>
      <c r="AC22" s="68">
        <f>Performance!$F$55</f>
        <v>691.80725500000005</v>
      </c>
      <c r="AD22" s="68">
        <f>Performance!$F$56</f>
        <v>691.80725500000005</v>
      </c>
      <c r="AE22" s="68">
        <f>Performance!$F$57</f>
        <v>691.80725500000005</v>
      </c>
      <c r="AF22" s="68">
        <f>Performance!$F$58</f>
        <v>691.80725500000005</v>
      </c>
      <c r="AG22" s="68">
        <f>Performance!$F$59</f>
        <v>691.80725500000005</v>
      </c>
      <c r="AH22" s="68">
        <f>Performance!$F$60</f>
        <v>691.80725500000005</v>
      </c>
      <c r="AI22" s="68">
        <f>Performance!$F$61</f>
        <v>691.80725500000005</v>
      </c>
      <c r="AJ22" s="68">
        <f t="shared" si="19"/>
        <v>8566.7233349999988</v>
      </c>
      <c r="AK22" s="68">
        <f>Performance!$F$62</f>
        <v>691.80725500000005</v>
      </c>
      <c r="AL22" s="68">
        <f>Performance!$F$63</f>
        <v>0</v>
      </c>
      <c r="AM22" s="68">
        <f>Performance!$F$64</f>
        <v>318.94784333333337</v>
      </c>
      <c r="AN22" s="68">
        <f>Performance!$F$65</f>
        <v>691.80725500000005</v>
      </c>
      <c r="AO22" s="68">
        <f>Performance!$F$66</f>
        <v>691.80725500000005</v>
      </c>
      <c r="AP22" s="68">
        <f>Performance!$F$67</f>
        <v>691.80725500000005</v>
      </c>
      <c r="AQ22" s="68">
        <f>Performance!$F$68</f>
        <v>691.80725500000005</v>
      </c>
      <c r="AR22" s="68">
        <f>Performance!$F$69</f>
        <v>691.80725500000005</v>
      </c>
      <c r="AS22" s="68">
        <f>Performance!$F$70</f>
        <v>691.80725500000005</v>
      </c>
      <c r="AT22" s="68">
        <f>Performance!$F$71</f>
        <v>691.80725500000005</v>
      </c>
      <c r="AU22" s="68">
        <f>Performance!$F$72</f>
        <v>691.80725500000005</v>
      </c>
      <c r="AV22" s="68">
        <f>Performance!$F$73</f>
        <v>691.80725500000005</v>
      </c>
      <c r="AW22" s="68">
        <f t="shared" si="20"/>
        <v>15803.743728333331</v>
      </c>
      <c r="AX22" s="68">
        <f>Performance!$F$74</f>
        <v>691.80725500000005</v>
      </c>
      <c r="AY22" s="68">
        <f>Performance!$F$75</f>
        <v>691.80725500000005</v>
      </c>
      <c r="AZ22" s="68">
        <f>Performance!$F$76</f>
        <v>691.80725500000005</v>
      </c>
      <c r="BA22" s="68">
        <f>Performance!$F$77</f>
        <v>691.80725500000005</v>
      </c>
      <c r="BB22" s="68">
        <f>Performance!$F$78</f>
        <v>691.80725500000005</v>
      </c>
      <c r="BC22" s="68">
        <f>Performance!$F$79</f>
        <v>691.80725500000005</v>
      </c>
      <c r="BD22" s="68">
        <f>Performance!$F$80</f>
        <v>691.80725500000005</v>
      </c>
      <c r="BE22" s="68">
        <f>Performance!$F$81</f>
        <v>0</v>
      </c>
      <c r="BF22" s="68">
        <f>Performance!$F$82</f>
        <v>318.94784333333337</v>
      </c>
      <c r="BG22" s="68">
        <f>Performance!$F$83</f>
        <v>691.80725500000005</v>
      </c>
      <c r="BH22" s="68">
        <f>Performance!$F$84</f>
        <v>691.80725500000005</v>
      </c>
      <c r="BI22" s="68">
        <f>Performance!$F$85</f>
        <v>691.80725500000005</v>
      </c>
      <c r="BJ22" s="68">
        <f t="shared" si="21"/>
        <v>23040.764121666663</v>
      </c>
      <c r="BK22" s="68">
        <f>Performance!$F$86</f>
        <v>691.80725500000005</v>
      </c>
      <c r="BL22" s="68">
        <f>Performance!$F$87</f>
        <v>691.80725500000005</v>
      </c>
      <c r="BM22" s="68">
        <f>Performance!$F$88</f>
        <v>691.80725500000005</v>
      </c>
      <c r="BN22" s="68">
        <f>Performance!$F$89</f>
        <v>691.80725500000005</v>
      </c>
      <c r="BO22" s="68">
        <f>Performance!$F$90</f>
        <v>691.80725500000005</v>
      </c>
      <c r="BP22" s="68">
        <f>Performance!$F$91</f>
        <v>691.80725500000005</v>
      </c>
      <c r="BQ22" s="68">
        <f>Performance!$F$92</f>
        <v>691.80725500000005</v>
      </c>
      <c r="BR22" s="68">
        <f>Performance!$F$93</f>
        <v>691.80725500000005</v>
      </c>
      <c r="BS22" s="68">
        <f>Performance!$F$94</f>
        <v>691.80725500000005</v>
      </c>
      <c r="BT22" s="68">
        <f>Performance!$F$95</f>
        <v>691.80725500000005</v>
      </c>
      <c r="BU22" s="68">
        <f>Performance!$F$96</f>
        <v>691.80725500000005</v>
      </c>
      <c r="BV22" s="68">
        <f>Performance!$F$97</f>
        <v>691.80725500000005</v>
      </c>
      <c r="BW22" s="69">
        <f t="shared" si="22"/>
        <v>31342.451181666664</v>
      </c>
    </row>
    <row r="23" spans="1:77" ht="16.5" hidden="1" outlineLevel="1" thickTop="1" thickBot="1" x14ac:dyDescent="0.3">
      <c r="A23" s="190" t="s">
        <v>136</v>
      </c>
      <c r="B23" s="75" t="s">
        <v>80</v>
      </c>
      <c r="C23" s="75" t="s">
        <v>219</v>
      </c>
      <c r="D23" s="75" t="s">
        <v>81</v>
      </c>
      <c r="E23" s="320" t="s">
        <v>238</v>
      </c>
      <c r="H23" s="291"/>
      <c r="I23" s="66" t="s">
        <v>81</v>
      </c>
      <c r="J23" s="66">
        <v>9</v>
      </c>
      <c r="K23" s="198"/>
      <c r="L23" s="198"/>
      <c r="M23" s="198"/>
      <c r="N23" s="198"/>
      <c r="O23" s="198"/>
      <c r="P23" s="198"/>
      <c r="Q23" s="198"/>
      <c r="R23" s="198"/>
      <c r="S23" s="68">
        <f>Performance!$AH$45</f>
        <v>0</v>
      </c>
      <c r="T23" s="68">
        <f>Performance!$AH$46</f>
        <v>0</v>
      </c>
      <c r="U23" s="68">
        <f>Performance!$AH$47</f>
        <v>0</v>
      </c>
      <c r="V23" s="68">
        <f>Performance!$AH$48</f>
        <v>0</v>
      </c>
      <c r="W23" s="68">
        <f t="shared" si="18"/>
        <v>0</v>
      </c>
      <c r="X23" s="68">
        <f>Performance!$AH$49</f>
        <v>1308.0011659090915</v>
      </c>
      <c r="Y23" s="68">
        <f>Performance!$AH$50</f>
        <v>2352.2184150000003</v>
      </c>
      <c r="Z23" s="68">
        <f>Performance!$AH$51</f>
        <v>2352.2184150000003</v>
      </c>
      <c r="AA23" s="68">
        <f>Performance!$AH$52</f>
        <v>2352.2184150000003</v>
      </c>
      <c r="AB23" s="68">
        <f>Performance!$AH$53</f>
        <v>2352.2184150000003</v>
      </c>
      <c r="AC23" s="68">
        <f>Performance!$AH$54</f>
        <v>2352.2184150000003</v>
      </c>
      <c r="AD23" s="68">
        <f>Performance!$AH$55</f>
        <v>2352.2184150000003</v>
      </c>
      <c r="AE23" s="68">
        <f>Performance!$AH$56</f>
        <v>2352.2184150000003</v>
      </c>
      <c r="AF23" s="68">
        <f>Performance!$AH$57</f>
        <v>2352.2184150000003</v>
      </c>
      <c r="AG23" s="68">
        <f>Performance!$AH$58</f>
        <v>2352.2184150000003</v>
      </c>
      <c r="AH23" s="68">
        <f>Performance!$AH$59</f>
        <v>2352.2184150000003</v>
      </c>
      <c r="AI23" s="68">
        <f>Performance!$AH$60</f>
        <v>2352.2184150000003</v>
      </c>
      <c r="AJ23" s="68">
        <f t="shared" si="19"/>
        <v>27182.403730909089</v>
      </c>
      <c r="AK23" s="68">
        <f>Performance!$AH$61</f>
        <v>2352.2184150000003</v>
      </c>
      <c r="AL23" s="68">
        <f>Performance!$AH$62</f>
        <v>2352.2184150000003</v>
      </c>
      <c r="AM23" s="68">
        <f>Performance!$AH$63</f>
        <v>0</v>
      </c>
      <c r="AN23" s="68">
        <f>Performance!$AH$64</f>
        <v>1220.0731936363641</v>
      </c>
      <c r="AO23" s="68">
        <f>Performance!$AH$65</f>
        <v>2352.2184150000003</v>
      </c>
      <c r="AP23" s="68">
        <f>Performance!$AH$66</f>
        <v>2352.2184150000003</v>
      </c>
      <c r="AQ23" s="68">
        <f>Performance!$AH$67</f>
        <v>2352.2184150000003</v>
      </c>
      <c r="AR23" s="68">
        <f>Performance!$AH$68</f>
        <v>2352.2184150000003</v>
      </c>
      <c r="AS23" s="68">
        <f>Performance!$AH$69</f>
        <v>2352.2184150000003</v>
      </c>
      <c r="AT23" s="68">
        <f>Performance!$AH$70</f>
        <v>2352.2184150000003</v>
      </c>
      <c r="AU23" s="68">
        <f>Performance!$AH$71</f>
        <v>2352.2184150000003</v>
      </c>
      <c r="AV23" s="68">
        <f>Performance!$AH$72</f>
        <v>2352.2184150000003</v>
      </c>
      <c r="AW23" s="68">
        <f t="shared" si="20"/>
        <v>51924.661074545453</v>
      </c>
      <c r="AX23" s="68">
        <f>Performance!$AH$73</f>
        <v>2352.2184150000003</v>
      </c>
      <c r="AY23" s="68">
        <f>Performance!$AH$74</f>
        <v>2352.2184150000003</v>
      </c>
      <c r="AZ23" s="68">
        <f>Performance!$AH$75</f>
        <v>2352.2184150000003</v>
      </c>
      <c r="BA23" s="68">
        <f>Performance!$AH$76</f>
        <v>2352.2184150000003</v>
      </c>
      <c r="BB23" s="68">
        <f>Performance!$AH$77</f>
        <v>2352.2184150000003</v>
      </c>
      <c r="BC23" s="68">
        <f>Performance!$AH$78</f>
        <v>2352.2184150000003</v>
      </c>
      <c r="BD23" s="68">
        <f>Performance!$AH$79</f>
        <v>2352.2184150000003</v>
      </c>
      <c r="BE23" s="68">
        <f>Performance!$AH$80</f>
        <v>2352.2184150000003</v>
      </c>
      <c r="BF23" s="68">
        <f>Performance!$AH$81</f>
        <v>0</v>
      </c>
      <c r="BG23" s="68">
        <f>Performance!$AH$82</f>
        <v>1220.0731936363641</v>
      </c>
      <c r="BH23" s="68">
        <f>Performance!$AH$83</f>
        <v>2352.2184150000003</v>
      </c>
      <c r="BI23" s="68">
        <f>Performance!$AH$84</f>
        <v>2352.2184150000003</v>
      </c>
      <c r="BJ23" s="68">
        <f t="shared" si="21"/>
        <v>76666.918418181813</v>
      </c>
      <c r="BK23" s="68">
        <f>Performance!$AH$85</f>
        <v>2352.2184150000003</v>
      </c>
      <c r="BL23" s="68">
        <f>Performance!$AH$86</f>
        <v>2352.2184150000003</v>
      </c>
      <c r="BM23" s="68">
        <f>Performance!$AH$87</f>
        <v>2352.2184150000003</v>
      </c>
      <c r="BN23" s="68">
        <f>Performance!$AH$88</f>
        <v>2352.2184150000003</v>
      </c>
      <c r="BO23" s="68">
        <f>Performance!$AH$89</f>
        <v>2352.2184150000003</v>
      </c>
      <c r="BP23" s="68">
        <f>Performance!$AH$90</f>
        <v>2352.2184150000003</v>
      </c>
      <c r="BQ23" s="68">
        <f>Performance!$AH$91</f>
        <v>2352.2184150000003</v>
      </c>
      <c r="BR23" s="68">
        <f>Performance!$AH$92</f>
        <v>2352.2184150000003</v>
      </c>
      <c r="BS23" s="68">
        <f>Performance!$AH$93</f>
        <v>2352.2184150000003</v>
      </c>
      <c r="BT23" s="68">
        <f>Performance!$AH$94</f>
        <v>2352.2184150000003</v>
      </c>
      <c r="BU23" s="68">
        <f>Performance!$AH$95</f>
        <v>2352.2184150000003</v>
      </c>
      <c r="BV23" s="68">
        <f>Performance!$AH$96</f>
        <v>2352.2184150000003</v>
      </c>
      <c r="BW23" s="69">
        <f t="shared" si="22"/>
        <v>104893.53939818181</v>
      </c>
    </row>
    <row r="24" spans="1:77" ht="15.75" hidden="1" outlineLevel="1" thickBot="1" x14ac:dyDescent="0.3">
      <c r="A24" s="77">
        <v>1</v>
      </c>
      <c r="B24" s="68">
        <f>Performance!$F$45</f>
        <v>0</v>
      </c>
      <c r="C24" s="68">
        <f>Performance!$T$45</f>
        <v>0</v>
      </c>
      <c r="D24" s="68">
        <f>Performance!$AH$45</f>
        <v>0</v>
      </c>
      <c r="E24" s="321"/>
      <c r="H24" s="291"/>
      <c r="I24" s="66" t="s">
        <v>96</v>
      </c>
      <c r="J24" s="66">
        <v>10</v>
      </c>
      <c r="K24" s="198"/>
      <c r="L24" s="198"/>
      <c r="M24" s="198"/>
      <c r="N24" s="198"/>
      <c r="O24" s="198"/>
      <c r="P24" s="198"/>
      <c r="Q24" s="198"/>
      <c r="R24" s="198"/>
      <c r="S24" s="198"/>
      <c r="T24" s="68">
        <f>Performance!$T$45</f>
        <v>0</v>
      </c>
      <c r="U24" s="68">
        <f>Performance!$T$46</f>
        <v>0</v>
      </c>
      <c r="V24" s="68">
        <f>Performance!$T$47</f>
        <v>0</v>
      </c>
      <c r="W24" s="68">
        <f t="shared" si="18"/>
        <v>0</v>
      </c>
      <c r="X24" s="68">
        <f>Performance!$T$48</f>
        <v>0</v>
      </c>
      <c r="Y24" s="68">
        <f>Performance!$T$49</f>
        <v>0</v>
      </c>
      <c r="Z24" s="68">
        <f>Performance!$T$50</f>
        <v>407.70469181818044</v>
      </c>
      <c r="AA24" s="68">
        <f>Performance!$T$51</f>
        <v>1422.9810849999999</v>
      </c>
      <c r="AB24" s="68">
        <f>Performance!$T$52</f>
        <v>1422.9810849999999</v>
      </c>
      <c r="AC24" s="68">
        <f>Performance!$T$53</f>
        <v>1422.9810849999999</v>
      </c>
      <c r="AD24" s="68">
        <f>Performance!$T$54</f>
        <v>1422.9810849999999</v>
      </c>
      <c r="AE24" s="68">
        <f>Performance!$T$55</f>
        <v>1422.9810849999999</v>
      </c>
      <c r="AF24" s="68">
        <f>Performance!$T$56</f>
        <v>1422.9810849999999</v>
      </c>
      <c r="AG24" s="68">
        <f>Performance!$T$57</f>
        <v>1422.9810849999999</v>
      </c>
      <c r="AH24" s="68">
        <f>Performance!$T$58</f>
        <v>1422.9810849999999</v>
      </c>
      <c r="AI24" s="68">
        <f>Performance!$T$59</f>
        <v>1422.9810849999999</v>
      </c>
      <c r="AJ24" s="68">
        <f t="shared" si="19"/>
        <v>13214.534456818177</v>
      </c>
      <c r="AK24" s="68">
        <f>Performance!$T$60</f>
        <v>1422.9810849999999</v>
      </c>
      <c r="AL24" s="68">
        <f>Performance!$T$61</f>
        <v>1422.9810849999999</v>
      </c>
      <c r="AM24" s="68">
        <f>Performance!$T$62</f>
        <v>1422.9810849999999</v>
      </c>
      <c r="AN24" s="68">
        <f>Performance!$T$63</f>
        <v>0</v>
      </c>
      <c r="AO24" s="68">
        <f>Performance!$T$64</f>
        <v>135.90156393939378</v>
      </c>
      <c r="AP24" s="68">
        <f>Performance!$T$65</f>
        <v>1422.9810849999999</v>
      </c>
      <c r="AQ24" s="68">
        <f>Performance!$T$66</f>
        <v>1422.9810849999999</v>
      </c>
      <c r="AR24" s="68">
        <f>Performance!$T$67</f>
        <v>1422.9810849999999</v>
      </c>
      <c r="AS24" s="68">
        <f>Performance!$T$68</f>
        <v>1422.9810849999999</v>
      </c>
      <c r="AT24" s="68">
        <f>Performance!$T$69</f>
        <v>1422.9810849999999</v>
      </c>
      <c r="AU24" s="68">
        <f>Performance!$T$70</f>
        <v>1422.9810849999999</v>
      </c>
      <c r="AV24" s="68">
        <f>Performance!$T$71</f>
        <v>1422.9810849999999</v>
      </c>
      <c r="AW24" s="68">
        <f t="shared" si="20"/>
        <v>27580.246870757568</v>
      </c>
      <c r="AX24" s="68">
        <f>Performance!$T$72</f>
        <v>1422.9810849999999</v>
      </c>
      <c r="AY24" s="68">
        <f>Performance!$T$73</f>
        <v>1422.9810849999999</v>
      </c>
      <c r="AZ24" s="68">
        <f>Performance!$T$74</f>
        <v>1422.9810849999999</v>
      </c>
      <c r="BA24" s="68">
        <f>Performance!$T$75</f>
        <v>1422.9810849999999</v>
      </c>
      <c r="BB24" s="68">
        <f>Performance!$T$76</f>
        <v>1422.9810849999999</v>
      </c>
      <c r="BC24" s="68">
        <f>Performance!$T$77</f>
        <v>1422.9810849999999</v>
      </c>
      <c r="BD24" s="68">
        <f>Performance!$T$78</f>
        <v>1422.9810849999999</v>
      </c>
      <c r="BE24" s="68">
        <f>Performance!$T$79</f>
        <v>1422.9810849999999</v>
      </c>
      <c r="BF24" s="68">
        <f>Performance!$T$80</f>
        <v>1422.9810849999999</v>
      </c>
      <c r="BG24" s="68">
        <f>Performance!$T$81</f>
        <v>0</v>
      </c>
      <c r="BH24" s="68">
        <f>Performance!$T$82</f>
        <v>135.90156393939378</v>
      </c>
      <c r="BI24" s="68">
        <f>Performance!$T$83</f>
        <v>1422.9810849999999</v>
      </c>
      <c r="BJ24" s="68">
        <f t="shared" si="21"/>
        <v>41945.959284696961</v>
      </c>
      <c r="BK24" s="68">
        <f>Performance!$T$84</f>
        <v>1422.9810849999999</v>
      </c>
      <c r="BL24" s="68">
        <f>Performance!$T$85</f>
        <v>1422.9810849999999</v>
      </c>
      <c r="BM24" s="68">
        <f>Performance!$T$86</f>
        <v>1422.9810849999999</v>
      </c>
      <c r="BN24" s="68">
        <f>Performance!$T$87</f>
        <v>1422.9810849999999</v>
      </c>
      <c r="BO24" s="68">
        <f>Performance!$T$88</f>
        <v>1422.9810849999999</v>
      </c>
      <c r="BP24" s="68">
        <f>Performance!$T$89</f>
        <v>1422.9810849999999</v>
      </c>
      <c r="BQ24" s="68">
        <f>Performance!$T$90</f>
        <v>1422.9810849999999</v>
      </c>
      <c r="BR24" s="68">
        <f>Performance!$T$91</f>
        <v>1422.9810849999999</v>
      </c>
      <c r="BS24" s="68">
        <f>Performance!$T$92</f>
        <v>1422.9810849999999</v>
      </c>
      <c r="BT24" s="68">
        <f>Performance!$T$93</f>
        <v>1422.9810849999999</v>
      </c>
      <c r="BU24" s="68">
        <f>Performance!$T$94</f>
        <v>1422.9810849999999</v>
      </c>
      <c r="BV24" s="68">
        <f>Performance!$T$95</f>
        <v>1422.9810849999999</v>
      </c>
      <c r="BW24" s="69">
        <f t="shared" si="22"/>
        <v>59021.732304696954</v>
      </c>
    </row>
    <row r="25" spans="1:77" ht="15.75" hidden="1" outlineLevel="1" thickBot="1" x14ac:dyDescent="0.3">
      <c r="A25" s="77">
        <v>2</v>
      </c>
      <c r="B25" s="68">
        <f>Performance!$F$46</f>
        <v>0</v>
      </c>
      <c r="C25" s="68">
        <f>Performance!$T$46</f>
        <v>0</v>
      </c>
      <c r="D25" s="68">
        <f>Performance!$AH$46</f>
        <v>0</v>
      </c>
      <c r="E25" s="321"/>
      <c r="H25" s="291"/>
      <c r="I25" s="66" t="s">
        <v>96</v>
      </c>
      <c r="J25" s="66">
        <v>11</v>
      </c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68">
        <f>Performance!$T$45</f>
        <v>0</v>
      </c>
      <c r="V25" s="68">
        <f>Performance!$T$46</f>
        <v>0</v>
      </c>
      <c r="W25" s="68">
        <f t="shared" si="18"/>
        <v>0</v>
      </c>
      <c r="X25" s="68">
        <f>Performance!$T$47</f>
        <v>0</v>
      </c>
      <c r="Y25" s="68">
        <f>Performance!$T$48</f>
        <v>0</v>
      </c>
      <c r="Z25" s="68">
        <f>Performance!$T$49</f>
        <v>0</v>
      </c>
      <c r="AA25" s="68">
        <f>Performance!$T$50</f>
        <v>407.70469181818044</v>
      </c>
      <c r="AB25" s="68">
        <f>Performance!$T$51</f>
        <v>1422.9810849999999</v>
      </c>
      <c r="AC25" s="68">
        <f>Performance!$T$52</f>
        <v>1422.9810849999999</v>
      </c>
      <c r="AD25" s="68">
        <f>Performance!$T$53</f>
        <v>1422.9810849999999</v>
      </c>
      <c r="AE25" s="68">
        <f>Performance!$T$54</f>
        <v>1422.9810849999999</v>
      </c>
      <c r="AF25" s="68">
        <f>Performance!$T$55</f>
        <v>1422.9810849999999</v>
      </c>
      <c r="AG25" s="68">
        <f>Performance!$T$56</f>
        <v>1422.9810849999999</v>
      </c>
      <c r="AH25" s="68">
        <f>Performance!$T$57</f>
        <v>1422.9810849999999</v>
      </c>
      <c r="AI25" s="68">
        <f>Performance!$T$58</f>
        <v>1422.9810849999999</v>
      </c>
      <c r="AJ25" s="68">
        <f t="shared" si="19"/>
        <v>11791.553371818178</v>
      </c>
      <c r="AK25" s="68">
        <f>Performance!$T$59</f>
        <v>1422.9810849999999</v>
      </c>
      <c r="AL25" s="68">
        <f>Performance!$T$60</f>
        <v>1422.9810849999999</v>
      </c>
      <c r="AM25" s="68">
        <f>Performance!$T$61</f>
        <v>1422.9810849999999</v>
      </c>
      <c r="AN25" s="68">
        <f>Performance!$T$62</f>
        <v>1422.9810849999999</v>
      </c>
      <c r="AO25" s="68">
        <f>Performance!$T$63</f>
        <v>0</v>
      </c>
      <c r="AP25" s="68">
        <f>Performance!$T$64</f>
        <v>135.90156393939378</v>
      </c>
      <c r="AQ25" s="68">
        <f>Performance!$T$65</f>
        <v>1422.9810849999999</v>
      </c>
      <c r="AR25" s="68">
        <f>Performance!$T$66</f>
        <v>1422.9810849999999</v>
      </c>
      <c r="AS25" s="68">
        <f>Performance!$T$67</f>
        <v>1422.9810849999999</v>
      </c>
      <c r="AT25" s="68">
        <f>Performance!$T$68</f>
        <v>1422.9810849999999</v>
      </c>
      <c r="AU25" s="68">
        <f>Performance!$T$69</f>
        <v>1422.9810849999999</v>
      </c>
      <c r="AV25" s="68">
        <f>Performance!$T$70</f>
        <v>1422.9810849999999</v>
      </c>
      <c r="AW25" s="68">
        <f t="shared" si="20"/>
        <v>26157.265785757569</v>
      </c>
      <c r="AX25" s="68">
        <f>Performance!$T$71</f>
        <v>1422.9810849999999</v>
      </c>
      <c r="AY25" s="68">
        <f>Performance!$T$72</f>
        <v>1422.9810849999999</v>
      </c>
      <c r="AZ25" s="68">
        <f>Performance!$T$73</f>
        <v>1422.9810849999999</v>
      </c>
      <c r="BA25" s="68">
        <f>Performance!$T$74</f>
        <v>1422.9810849999999</v>
      </c>
      <c r="BB25" s="68">
        <f>Performance!$T$75</f>
        <v>1422.9810849999999</v>
      </c>
      <c r="BC25" s="68">
        <f>Performance!$T$76</f>
        <v>1422.9810849999999</v>
      </c>
      <c r="BD25" s="68">
        <f>Performance!$T$77</f>
        <v>1422.9810849999999</v>
      </c>
      <c r="BE25" s="68">
        <f>Performance!$T$78</f>
        <v>1422.9810849999999</v>
      </c>
      <c r="BF25" s="68">
        <f>Performance!$T$79</f>
        <v>1422.9810849999999</v>
      </c>
      <c r="BG25" s="68">
        <f>Performance!$T$80</f>
        <v>1422.9810849999999</v>
      </c>
      <c r="BH25" s="68">
        <f>Performance!$T$81</f>
        <v>0</v>
      </c>
      <c r="BI25" s="68">
        <f>Performance!$T$82</f>
        <v>135.90156393939378</v>
      </c>
      <c r="BJ25" s="68">
        <f t="shared" si="21"/>
        <v>40522.978199696954</v>
      </c>
      <c r="BK25" s="68">
        <f>Performance!$T$83</f>
        <v>1422.9810849999999</v>
      </c>
      <c r="BL25" s="68">
        <f>Performance!$T$84</f>
        <v>1422.9810849999999</v>
      </c>
      <c r="BM25" s="68">
        <f>Performance!$T$85</f>
        <v>1422.9810849999999</v>
      </c>
      <c r="BN25" s="68">
        <f>Performance!$T$86</f>
        <v>1422.9810849999999</v>
      </c>
      <c r="BO25" s="68">
        <f>Performance!$T$87</f>
        <v>1422.9810849999999</v>
      </c>
      <c r="BP25" s="68">
        <f>Performance!$T$88</f>
        <v>1422.9810849999999</v>
      </c>
      <c r="BQ25" s="68">
        <f>Performance!$T$89</f>
        <v>1422.9810849999999</v>
      </c>
      <c r="BR25" s="68">
        <f>Performance!$T$90</f>
        <v>1422.9810849999999</v>
      </c>
      <c r="BS25" s="68">
        <f>Performance!$T$91</f>
        <v>1422.9810849999999</v>
      </c>
      <c r="BT25" s="68">
        <f>Performance!$T$92</f>
        <v>1422.9810849999999</v>
      </c>
      <c r="BU25" s="68">
        <f>Performance!$T$93</f>
        <v>1422.9810849999999</v>
      </c>
      <c r="BV25" s="68">
        <f>Performance!$T$94</f>
        <v>1422.9810849999999</v>
      </c>
      <c r="BW25" s="69">
        <f t="shared" si="22"/>
        <v>57598.751219696947</v>
      </c>
    </row>
    <row r="26" spans="1:77" ht="15.75" hidden="1" outlineLevel="1" thickBot="1" x14ac:dyDescent="0.3">
      <c r="A26" s="77">
        <v>3</v>
      </c>
      <c r="B26" s="68">
        <f>Performance!$F$47</f>
        <v>0</v>
      </c>
      <c r="C26" s="68">
        <f>Performance!$T$47</f>
        <v>0</v>
      </c>
      <c r="D26" s="68">
        <f>Performance!$AH$47</f>
        <v>0</v>
      </c>
      <c r="E26" s="321"/>
      <c r="H26" s="291"/>
      <c r="I26" s="66" t="s">
        <v>81</v>
      </c>
      <c r="J26" s="66">
        <v>12</v>
      </c>
      <c r="K26" s="198"/>
      <c r="L26" s="198"/>
      <c r="M26" s="198"/>
      <c r="N26" s="198"/>
      <c r="O26" s="198"/>
      <c r="P26" s="198"/>
      <c r="Q26" s="198"/>
      <c r="R26" s="199"/>
      <c r="S26" s="199"/>
      <c r="T26" s="199"/>
      <c r="U26" s="199"/>
      <c r="V26" s="68">
        <f>Performance!$AH$45</f>
        <v>0</v>
      </c>
      <c r="W26" s="68">
        <f t="shared" si="18"/>
        <v>0</v>
      </c>
      <c r="X26" s="68">
        <f>Performance!$AH$46</f>
        <v>0</v>
      </c>
      <c r="Y26" s="68">
        <f>Performance!$AH$47</f>
        <v>0</v>
      </c>
      <c r="Z26" s="68">
        <f>Performance!$AH$48</f>
        <v>0</v>
      </c>
      <c r="AA26" s="68">
        <f>Performance!$AH$49</f>
        <v>1308.0011659090915</v>
      </c>
      <c r="AB26" s="68">
        <f>Performance!$AH$50</f>
        <v>2352.2184150000003</v>
      </c>
      <c r="AC26" s="68">
        <f>Performance!$AH$51</f>
        <v>2352.2184150000003</v>
      </c>
      <c r="AD26" s="68">
        <f>Performance!$AH$52</f>
        <v>2352.2184150000003</v>
      </c>
      <c r="AE26" s="68">
        <f>Performance!$AH$53</f>
        <v>2352.2184150000003</v>
      </c>
      <c r="AF26" s="68">
        <f>Performance!$AH$54</f>
        <v>2352.2184150000003</v>
      </c>
      <c r="AG26" s="68">
        <f>Performance!$AH$55</f>
        <v>2352.2184150000003</v>
      </c>
      <c r="AH26" s="68">
        <f>Performance!$AH$56</f>
        <v>2352.2184150000003</v>
      </c>
      <c r="AI26" s="68">
        <f>Performance!$AH$57</f>
        <v>2352.2184150000003</v>
      </c>
      <c r="AJ26" s="68">
        <f t="shared" si="19"/>
        <v>20125.748485909091</v>
      </c>
      <c r="AK26" s="68">
        <f>Performance!$AH$58</f>
        <v>2352.2184150000003</v>
      </c>
      <c r="AL26" s="68">
        <f>Performance!$AH$59</f>
        <v>2352.2184150000003</v>
      </c>
      <c r="AM26" s="68">
        <f>Performance!$AH$60</f>
        <v>2352.2184150000003</v>
      </c>
      <c r="AN26" s="68">
        <f>Performance!$AH$61</f>
        <v>2352.2184150000003</v>
      </c>
      <c r="AO26" s="68">
        <f>Performance!$AH$62</f>
        <v>2352.2184150000003</v>
      </c>
      <c r="AP26" s="68">
        <f>Performance!$AH$63</f>
        <v>0</v>
      </c>
      <c r="AQ26" s="68">
        <f>Performance!$AH$64</f>
        <v>1220.0731936363641</v>
      </c>
      <c r="AR26" s="68">
        <f>Performance!$AH$65</f>
        <v>2352.2184150000003</v>
      </c>
      <c r="AS26" s="68">
        <f>Performance!$AH$66</f>
        <v>2352.2184150000003</v>
      </c>
      <c r="AT26" s="68">
        <f>Performance!$AH$67</f>
        <v>2352.2184150000003</v>
      </c>
      <c r="AU26" s="68">
        <f>Performance!$AH$68</f>
        <v>2352.2184150000003</v>
      </c>
      <c r="AV26" s="68">
        <f>Performance!$AH$69</f>
        <v>2352.2184150000003</v>
      </c>
      <c r="AW26" s="68">
        <f t="shared" si="20"/>
        <v>44868.005829545451</v>
      </c>
      <c r="AX26" s="68">
        <f>Performance!$AH$70</f>
        <v>2352.2184150000003</v>
      </c>
      <c r="AY26" s="68">
        <f>Performance!$AH$71</f>
        <v>2352.2184150000003</v>
      </c>
      <c r="AZ26" s="68">
        <f>Performance!$AH$72</f>
        <v>2352.2184150000003</v>
      </c>
      <c r="BA26" s="68">
        <f>Performance!$AH$73</f>
        <v>2352.2184150000003</v>
      </c>
      <c r="BB26" s="68">
        <f>Performance!$AH$74</f>
        <v>2352.2184150000003</v>
      </c>
      <c r="BC26" s="68">
        <f>Performance!$AH$75</f>
        <v>2352.2184150000003</v>
      </c>
      <c r="BD26" s="68">
        <f>Performance!$AH$76</f>
        <v>2352.2184150000003</v>
      </c>
      <c r="BE26" s="68">
        <f>Performance!$AH$77</f>
        <v>2352.2184150000003</v>
      </c>
      <c r="BF26" s="68">
        <f>Performance!$AH$78</f>
        <v>2352.2184150000003</v>
      </c>
      <c r="BG26" s="68">
        <f>Performance!$AH$79</f>
        <v>2352.2184150000003</v>
      </c>
      <c r="BH26" s="68">
        <f>Performance!$AH$80</f>
        <v>2352.2184150000003</v>
      </c>
      <c r="BI26" s="68">
        <f>Performance!$AH$81</f>
        <v>0</v>
      </c>
      <c r="BJ26" s="68">
        <f t="shared" si="21"/>
        <v>70742.408394545448</v>
      </c>
      <c r="BK26" s="68">
        <f>Performance!$AH$82</f>
        <v>1220.0731936363641</v>
      </c>
      <c r="BL26" s="68">
        <f>Performance!$AH$83</f>
        <v>2352.2184150000003</v>
      </c>
      <c r="BM26" s="68">
        <f>Performance!$AH$84</f>
        <v>2352.2184150000003</v>
      </c>
      <c r="BN26" s="68">
        <f>Performance!$AH$85</f>
        <v>2352.2184150000003</v>
      </c>
      <c r="BO26" s="68">
        <f>Performance!$AH$86</f>
        <v>2352.2184150000003</v>
      </c>
      <c r="BP26" s="68">
        <f>Performance!$AH$87</f>
        <v>2352.2184150000003</v>
      </c>
      <c r="BQ26" s="68">
        <f>Performance!$AH$88</f>
        <v>2352.2184150000003</v>
      </c>
      <c r="BR26" s="68">
        <f>Performance!$AH$89</f>
        <v>2352.2184150000003</v>
      </c>
      <c r="BS26" s="68">
        <f>Performance!$AH$90</f>
        <v>2352.2184150000003</v>
      </c>
      <c r="BT26" s="68">
        <f>Performance!$AH$91</f>
        <v>2352.2184150000003</v>
      </c>
      <c r="BU26" s="68">
        <f>Performance!$AH$92</f>
        <v>2352.2184150000003</v>
      </c>
      <c r="BV26" s="68">
        <f>Performance!$AH$93</f>
        <v>2352.2184150000003</v>
      </c>
      <c r="BW26" s="69">
        <f t="shared" si="22"/>
        <v>97836.884153181803</v>
      </c>
    </row>
    <row r="27" spans="1:77" ht="15.75" hidden="1" outlineLevel="1" thickBot="1" x14ac:dyDescent="0.3">
      <c r="A27" s="77">
        <v>4</v>
      </c>
      <c r="B27" s="68">
        <f>Performance!$F$48</f>
        <v>0</v>
      </c>
      <c r="C27" s="68">
        <f>Performance!$T$48</f>
        <v>0</v>
      </c>
      <c r="D27" s="68">
        <f>Performance!$AH$48</f>
        <v>0</v>
      </c>
      <c r="E27" s="321"/>
      <c r="H27" s="291"/>
      <c r="I27" s="66" t="s">
        <v>80</v>
      </c>
      <c r="J27" s="66">
        <v>13</v>
      </c>
      <c r="K27" s="124"/>
      <c r="L27" s="124"/>
      <c r="M27" s="124"/>
      <c r="N27" s="124"/>
      <c r="O27" s="124"/>
      <c r="P27" s="124"/>
      <c r="Q27" s="125"/>
      <c r="R27" s="258" t="s">
        <v>99</v>
      </c>
      <c r="S27" s="259"/>
      <c r="T27" s="259"/>
      <c r="U27" s="259"/>
      <c r="V27" s="259"/>
      <c r="W27" s="121">
        <f>SUM(W15:W26)</f>
        <v>39385.646859090906</v>
      </c>
      <c r="X27" s="68">
        <f>Performance!$F$45</f>
        <v>0</v>
      </c>
      <c r="Y27" s="68">
        <f>Performance!$F$46</f>
        <v>0</v>
      </c>
      <c r="Z27" s="68">
        <f>Performance!$F$47</f>
        <v>0</v>
      </c>
      <c r="AA27" s="68">
        <f>Performance!$F$48</f>
        <v>0</v>
      </c>
      <c r="AB27" s="68">
        <f>Performance!$F$49</f>
        <v>265.03627500000061</v>
      </c>
      <c r="AC27" s="68">
        <f>Performance!$F$50</f>
        <v>691.80725500000005</v>
      </c>
      <c r="AD27" s="68">
        <f>Performance!$F$51</f>
        <v>691.80725500000005</v>
      </c>
      <c r="AE27" s="68">
        <f>Performance!$F$52</f>
        <v>691.80725500000005</v>
      </c>
      <c r="AF27" s="68">
        <f>Performance!$F$53</f>
        <v>691.80725500000005</v>
      </c>
      <c r="AG27" s="68">
        <f>Performance!$F$54</f>
        <v>691.80725500000005</v>
      </c>
      <c r="AH27" s="68">
        <f>Performance!$F$55</f>
        <v>691.80725500000005</v>
      </c>
      <c r="AI27" s="68">
        <f>Performance!$F$56</f>
        <v>691.80725500000005</v>
      </c>
      <c r="AJ27" s="68">
        <f t="shared" ref="AJ27:AJ44" si="23">SUM(X27:AI27)</f>
        <v>5107.6870600000011</v>
      </c>
      <c r="AK27" s="68">
        <f>Performance!$F$57</f>
        <v>691.80725500000005</v>
      </c>
      <c r="AL27" s="68">
        <f>Performance!$F$58</f>
        <v>691.80725500000005</v>
      </c>
      <c r="AM27" s="68">
        <f>Performance!$F$59</f>
        <v>691.80725500000005</v>
      </c>
      <c r="AN27" s="68">
        <f>Performance!$F$60</f>
        <v>691.80725500000005</v>
      </c>
      <c r="AO27" s="68">
        <f>Performance!$F$61</f>
        <v>691.80725500000005</v>
      </c>
      <c r="AP27" s="68">
        <f>Performance!$F$62</f>
        <v>691.80725500000005</v>
      </c>
      <c r="AQ27" s="68">
        <f>Performance!$F$63</f>
        <v>0</v>
      </c>
      <c r="AR27" s="68">
        <f>Performance!$F$64</f>
        <v>318.94784333333337</v>
      </c>
      <c r="AS27" s="68">
        <f>Performance!$F$65</f>
        <v>691.80725500000005</v>
      </c>
      <c r="AT27" s="68">
        <f>Performance!$F$66</f>
        <v>691.80725500000005</v>
      </c>
      <c r="AU27" s="68">
        <f>Performance!$F$67</f>
        <v>691.80725500000005</v>
      </c>
      <c r="AV27" s="68">
        <f>Performance!$F$68</f>
        <v>691.80725500000005</v>
      </c>
      <c r="AW27" s="68">
        <f t="shared" si="20"/>
        <v>12344.707453333333</v>
      </c>
      <c r="AX27" s="68">
        <f>Performance!$F$69</f>
        <v>691.80725500000005</v>
      </c>
      <c r="AY27" s="68">
        <f>Performance!$F$70</f>
        <v>691.80725500000005</v>
      </c>
      <c r="AZ27" s="68">
        <f>Performance!$F$71</f>
        <v>691.80725500000005</v>
      </c>
      <c r="BA27" s="68">
        <f>Performance!$F$72</f>
        <v>691.80725500000005</v>
      </c>
      <c r="BB27" s="68">
        <f>Performance!$F$73</f>
        <v>691.80725500000005</v>
      </c>
      <c r="BC27" s="68">
        <f>Performance!$F$74</f>
        <v>691.80725500000005</v>
      </c>
      <c r="BD27" s="68">
        <f>Performance!$F$75</f>
        <v>691.80725500000005</v>
      </c>
      <c r="BE27" s="68">
        <f>Performance!$F$76</f>
        <v>691.80725500000005</v>
      </c>
      <c r="BF27" s="68">
        <f>Performance!$F$77</f>
        <v>691.80725500000005</v>
      </c>
      <c r="BG27" s="68">
        <f>Performance!$F$78</f>
        <v>691.80725500000005</v>
      </c>
      <c r="BH27" s="68">
        <f>Performance!$F$79</f>
        <v>691.80725500000005</v>
      </c>
      <c r="BI27" s="68">
        <f>Performance!$F$80</f>
        <v>691.80725500000005</v>
      </c>
      <c r="BJ27" s="68">
        <f t="shared" si="21"/>
        <v>20646.394513333333</v>
      </c>
      <c r="BK27" s="68">
        <f>Performance!$F$81</f>
        <v>0</v>
      </c>
      <c r="BL27" s="68">
        <f>Performance!$F$82</f>
        <v>318.94784333333337</v>
      </c>
      <c r="BM27" s="68">
        <f>Performance!$F$83</f>
        <v>691.80725500000005</v>
      </c>
      <c r="BN27" s="68">
        <f>Performance!$F$84</f>
        <v>691.80725500000005</v>
      </c>
      <c r="BO27" s="68">
        <f>Performance!$F$85</f>
        <v>691.80725500000005</v>
      </c>
      <c r="BP27" s="68">
        <f>Performance!$F$86</f>
        <v>691.80725500000005</v>
      </c>
      <c r="BQ27" s="68">
        <f>Performance!$F$87</f>
        <v>691.80725500000005</v>
      </c>
      <c r="BR27" s="68">
        <f>Performance!$F$88</f>
        <v>691.80725500000005</v>
      </c>
      <c r="BS27" s="68">
        <f>Performance!$F$89</f>
        <v>691.80725500000005</v>
      </c>
      <c r="BT27" s="68">
        <f>Performance!$F$90</f>
        <v>691.80725500000005</v>
      </c>
      <c r="BU27" s="68">
        <f>Performance!$F$91</f>
        <v>691.80725500000005</v>
      </c>
      <c r="BV27" s="68">
        <f>Performance!$F$92</f>
        <v>691.80725500000005</v>
      </c>
      <c r="BW27" s="69">
        <f t="shared" si="22"/>
        <v>27883.414906666665</v>
      </c>
    </row>
    <row r="28" spans="1:77" ht="15.75" hidden="1" outlineLevel="1" thickBot="1" x14ac:dyDescent="0.3">
      <c r="A28" s="77">
        <v>5</v>
      </c>
      <c r="B28" s="68">
        <f>Performance!$F$49</f>
        <v>265.03627500000061</v>
      </c>
      <c r="C28" s="68">
        <f>Performance!$T$49</f>
        <v>0</v>
      </c>
      <c r="D28" s="68">
        <f>Performance!$AH$49</f>
        <v>1308.0011659090915</v>
      </c>
      <c r="E28" s="321"/>
      <c r="H28" s="291"/>
      <c r="I28" s="66" t="s">
        <v>96</v>
      </c>
      <c r="J28" s="66">
        <v>14</v>
      </c>
      <c r="K28" s="200"/>
      <c r="L28" s="200"/>
      <c r="M28" s="200"/>
      <c r="N28" s="200"/>
      <c r="O28" s="200"/>
      <c r="P28" s="200"/>
      <c r="Q28" s="200"/>
      <c r="R28" s="201"/>
      <c r="S28" s="201"/>
      <c r="T28" s="201"/>
      <c r="U28" s="201"/>
      <c r="V28" s="201"/>
      <c r="W28" s="201"/>
      <c r="X28" s="68">
        <f>Performance!$T$45</f>
        <v>0</v>
      </c>
      <c r="Y28" s="68">
        <f>Performance!$T$46</f>
        <v>0</v>
      </c>
      <c r="Z28" s="68">
        <f>Performance!$T$47</f>
        <v>0</v>
      </c>
      <c r="AA28" s="68">
        <f>Performance!$T$48</f>
        <v>0</v>
      </c>
      <c r="AB28" s="68">
        <f>Performance!$T$49</f>
        <v>0</v>
      </c>
      <c r="AC28" s="68">
        <f>Performance!$T$50</f>
        <v>407.70469181818044</v>
      </c>
      <c r="AD28" s="68">
        <f>Performance!$T$51</f>
        <v>1422.9810849999999</v>
      </c>
      <c r="AE28" s="68">
        <f>Performance!$T$52</f>
        <v>1422.9810849999999</v>
      </c>
      <c r="AF28" s="68">
        <f>Performance!$T$53</f>
        <v>1422.9810849999999</v>
      </c>
      <c r="AG28" s="68">
        <f>Performance!$T$54</f>
        <v>1422.9810849999999</v>
      </c>
      <c r="AH28" s="68">
        <f>Performance!$T$55</f>
        <v>1422.9810849999999</v>
      </c>
      <c r="AI28" s="68">
        <f>Performance!$T$56</f>
        <v>1422.9810849999999</v>
      </c>
      <c r="AJ28" s="68">
        <f t="shared" si="23"/>
        <v>8945.5912018181789</v>
      </c>
      <c r="AK28" s="68">
        <f>Performance!$T$57</f>
        <v>1422.9810849999999</v>
      </c>
      <c r="AL28" s="68">
        <f>Performance!$T$58</f>
        <v>1422.9810849999999</v>
      </c>
      <c r="AM28" s="68">
        <f>Performance!$T$59</f>
        <v>1422.9810849999999</v>
      </c>
      <c r="AN28" s="68">
        <f>Performance!$T$60</f>
        <v>1422.9810849999999</v>
      </c>
      <c r="AO28" s="68">
        <f>Performance!$T$61</f>
        <v>1422.9810849999999</v>
      </c>
      <c r="AP28" s="68">
        <f>Performance!$T$62</f>
        <v>1422.9810849999999</v>
      </c>
      <c r="AQ28" s="68">
        <f>Performance!$T$63</f>
        <v>0</v>
      </c>
      <c r="AR28" s="68">
        <f>Performance!$T$64</f>
        <v>135.90156393939378</v>
      </c>
      <c r="AS28" s="68">
        <f>Performance!$T$65</f>
        <v>1422.9810849999999</v>
      </c>
      <c r="AT28" s="68">
        <f>Performance!$T$66</f>
        <v>1422.9810849999999</v>
      </c>
      <c r="AU28" s="68">
        <f>Performance!$T$67</f>
        <v>1422.9810849999999</v>
      </c>
      <c r="AV28" s="68">
        <f>Performance!$T$68</f>
        <v>1422.9810849999999</v>
      </c>
      <c r="AW28" s="68">
        <f t="shared" si="20"/>
        <v>23311.30361575757</v>
      </c>
      <c r="AX28" s="68">
        <f>Performance!$T$69</f>
        <v>1422.9810849999999</v>
      </c>
      <c r="AY28" s="68">
        <f>Performance!$T$70</f>
        <v>1422.9810849999999</v>
      </c>
      <c r="AZ28" s="68">
        <f>Performance!$T$71</f>
        <v>1422.9810849999999</v>
      </c>
      <c r="BA28" s="68">
        <f>Performance!$T$72</f>
        <v>1422.9810849999999</v>
      </c>
      <c r="BB28" s="68">
        <f>Performance!$T$73</f>
        <v>1422.9810849999999</v>
      </c>
      <c r="BC28" s="68">
        <f>Performance!$T$74</f>
        <v>1422.9810849999999</v>
      </c>
      <c r="BD28" s="68">
        <f>Performance!$T$75</f>
        <v>1422.9810849999999</v>
      </c>
      <c r="BE28" s="68">
        <f>Performance!$T$76</f>
        <v>1422.9810849999999</v>
      </c>
      <c r="BF28" s="68">
        <f>Performance!$T$77</f>
        <v>1422.9810849999999</v>
      </c>
      <c r="BG28" s="68">
        <f>Performance!$T$78</f>
        <v>1422.9810849999999</v>
      </c>
      <c r="BH28" s="68">
        <f>Performance!$T$79</f>
        <v>1422.9810849999999</v>
      </c>
      <c r="BI28" s="68">
        <f>Performance!$T$80</f>
        <v>1422.9810849999999</v>
      </c>
      <c r="BJ28" s="68">
        <f t="shared" si="21"/>
        <v>40387.076635757563</v>
      </c>
      <c r="BK28" s="68">
        <f>Performance!$T$81</f>
        <v>0</v>
      </c>
      <c r="BL28" s="68">
        <f>Performance!$T$82</f>
        <v>135.90156393939378</v>
      </c>
      <c r="BM28" s="68">
        <f>Performance!$T$83</f>
        <v>1422.9810849999999</v>
      </c>
      <c r="BN28" s="68">
        <f>Performance!$T$84</f>
        <v>1422.9810849999999</v>
      </c>
      <c r="BO28" s="68">
        <f>Performance!$T$85</f>
        <v>1422.9810849999999</v>
      </c>
      <c r="BP28" s="68">
        <f>Performance!$T$86</f>
        <v>1422.9810849999999</v>
      </c>
      <c r="BQ28" s="68">
        <f>Performance!$T$87</f>
        <v>1422.9810849999999</v>
      </c>
      <c r="BR28" s="68">
        <f>Performance!$T$88</f>
        <v>1422.9810849999999</v>
      </c>
      <c r="BS28" s="68">
        <f>Performance!$T$89</f>
        <v>1422.9810849999999</v>
      </c>
      <c r="BT28" s="68">
        <f>Performance!$T$90</f>
        <v>1422.9810849999999</v>
      </c>
      <c r="BU28" s="68">
        <f>Performance!$T$91</f>
        <v>1422.9810849999999</v>
      </c>
      <c r="BV28" s="68">
        <f>Performance!$T$92</f>
        <v>1422.9810849999999</v>
      </c>
      <c r="BW28" s="69">
        <f t="shared" si="22"/>
        <v>54752.789049696948</v>
      </c>
    </row>
    <row r="29" spans="1:77" ht="15.75" hidden="1" outlineLevel="1" thickBot="1" x14ac:dyDescent="0.3">
      <c r="A29" s="77">
        <v>6</v>
      </c>
      <c r="B29" s="68">
        <f>Performance!$F$50</f>
        <v>691.80725500000005</v>
      </c>
      <c r="C29" s="68">
        <f>Performance!$T$50</f>
        <v>407.70469181818044</v>
      </c>
      <c r="D29" s="68">
        <f>Performance!$AH$50</f>
        <v>2352.2184150000003</v>
      </c>
      <c r="E29" s="321"/>
      <c r="H29" s="291"/>
      <c r="I29" s="66" t="s">
        <v>80</v>
      </c>
      <c r="J29" s="66">
        <v>15</v>
      </c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198"/>
      <c r="Y29" s="68">
        <f>Performance!$F$45</f>
        <v>0</v>
      </c>
      <c r="Z29" s="68">
        <f>Performance!$F$46</f>
        <v>0</v>
      </c>
      <c r="AA29" s="68">
        <f>Performance!$F$47</f>
        <v>0</v>
      </c>
      <c r="AB29" s="68">
        <f>Performance!$F$48</f>
        <v>0</v>
      </c>
      <c r="AC29" s="68">
        <f>Performance!$F$49</f>
        <v>265.03627500000061</v>
      </c>
      <c r="AD29" s="68">
        <f>Performance!$F$50</f>
        <v>691.80725500000005</v>
      </c>
      <c r="AE29" s="68">
        <f>Performance!$F$51</f>
        <v>691.80725500000005</v>
      </c>
      <c r="AF29" s="68">
        <f>Performance!$F$52</f>
        <v>691.80725500000005</v>
      </c>
      <c r="AG29" s="68">
        <f>Performance!$F$53</f>
        <v>691.80725500000005</v>
      </c>
      <c r="AH29" s="68">
        <f>Performance!$F$54</f>
        <v>691.80725500000005</v>
      </c>
      <c r="AI29" s="68">
        <f>Performance!$F$55</f>
        <v>691.80725500000005</v>
      </c>
      <c r="AJ29" s="68">
        <f t="shared" si="23"/>
        <v>4415.8798050000014</v>
      </c>
      <c r="AK29" s="68">
        <f>Performance!$F$56</f>
        <v>691.80725500000005</v>
      </c>
      <c r="AL29" s="68">
        <f>Performance!$F$57</f>
        <v>691.80725500000005</v>
      </c>
      <c r="AM29" s="68">
        <f>Performance!$F$58</f>
        <v>691.80725500000005</v>
      </c>
      <c r="AN29" s="68">
        <f>Performance!$F$59</f>
        <v>691.80725500000005</v>
      </c>
      <c r="AO29" s="68">
        <f>Performance!$F$60</f>
        <v>691.80725500000005</v>
      </c>
      <c r="AP29" s="68">
        <f>Performance!$F$61</f>
        <v>691.80725500000005</v>
      </c>
      <c r="AQ29" s="68">
        <f>Performance!$F$62</f>
        <v>691.80725500000005</v>
      </c>
      <c r="AR29" s="68">
        <f>Performance!$F$63</f>
        <v>0</v>
      </c>
      <c r="AS29" s="68">
        <f>Performance!$F$64</f>
        <v>318.94784333333337</v>
      </c>
      <c r="AT29" s="68">
        <f>Performance!$F$65</f>
        <v>691.80725500000005</v>
      </c>
      <c r="AU29" s="68">
        <f>Performance!$F$66</f>
        <v>691.80725500000005</v>
      </c>
      <c r="AV29" s="68">
        <f>Performance!$F$67</f>
        <v>691.80725500000005</v>
      </c>
      <c r="AW29" s="68">
        <f t="shared" si="20"/>
        <v>11652.900198333333</v>
      </c>
      <c r="AX29" s="68">
        <f>Performance!$F$68</f>
        <v>691.80725500000005</v>
      </c>
      <c r="AY29" s="68">
        <f>Performance!$F$69</f>
        <v>691.80725500000005</v>
      </c>
      <c r="AZ29" s="68">
        <f>Performance!$F$70</f>
        <v>691.80725500000005</v>
      </c>
      <c r="BA29" s="68">
        <f>Performance!$F$71</f>
        <v>691.80725500000005</v>
      </c>
      <c r="BB29" s="68">
        <f>Performance!$F$72</f>
        <v>691.80725500000005</v>
      </c>
      <c r="BC29" s="68">
        <f>Performance!$F$73</f>
        <v>691.80725500000005</v>
      </c>
      <c r="BD29" s="68">
        <f>Performance!$F$74</f>
        <v>691.80725500000005</v>
      </c>
      <c r="BE29" s="68">
        <f>Performance!$F$75</f>
        <v>691.80725500000005</v>
      </c>
      <c r="BF29" s="68">
        <f>Performance!$F$76</f>
        <v>691.80725500000005</v>
      </c>
      <c r="BG29" s="68">
        <f>Performance!$F$77</f>
        <v>691.80725500000005</v>
      </c>
      <c r="BH29" s="68">
        <f>Performance!$F$78</f>
        <v>691.80725500000005</v>
      </c>
      <c r="BI29" s="68">
        <f>Performance!$F$79</f>
        <v>691.80725500000005</v>
      </c>
      <c r="BJ29" s="68">
        <f t="shared" si="21"/>
        <v>19954.587258333333</v>
      </c>
      <c r="BK29" s="68">
        <f>Performance!$F$80</f>
        <v>691.80725500000005</v>
      </c>
      <c r="BL29" s="68">
        <f>Performance!$F$81</f>
        <v>0</v>
      </c>
      <c r="BM29" s="68">
        <f>Performance!$F$82</f>
        <v>318.94784333333337</v>
      </c>
      <c r="BN29" s="68">
        <f>Performance!$F$83</f>
        <v>691.80725500000005</v>
      </c>
      <c r="BO29" s="68">
        <f>Performance!$F$84</f>
        <v>691.80725500000005</v>
      </c>
      <c r="BP29" s="68">
        <f>Performance!$F$85</f>
        <v>691.80725500000005</v>
      </c>
      <c r="BQ29" s="68">
        <f>Performance!$F$86</f>
        <v>691.80725500000005</v>
      </c>
      <c r="BR29" s="68">
        <f>Performance!$F$87</f>
        <v>691.80725500000005</v>
      </c>
      <c r="BS29" s="68">
        <f>Performance!$F$88</f>
        <v>691.80725500000005</v>
      </c>
      <c r="BT29" s="68">
        <f>Performance!$F$89</f>
        <v>691.80725500000005</v>
      </c>
      <c r="BU29" s="68">
        <f>Performance!$F$90</f>
        <v>691.80725500000005</v>
      </c>
      <c r="BV29" s="68">
        <f>Performance!$F$91</f>
        <v>691.80725500000005</v>
      </c>
      <c r="BW29" s="69">
        <f t="shared" si="22"/>
        <v>27191.607651666665</v>
      </c>
    </row>
    <row r="30" spans="1:77" ht="15.75" hidden="1" outlineLevel="1" thickBot="1" x14ac:dyDescent="0.3">
      <c r="A30" s="77">
        <v>7</v>
      </c>
      <c r="B30" s="68">
        <f>Performance!$F$51</f>
        <v>691.80725500000005</v>
      </c>
      <c r="C30" s="68">
        <f>Performance!$T$51</f>
        <v>1422.9810849999999</v>
      </c>
      <c r="D30" s="68">
        <f>Performance!$AH$51</f>
        <v>2352.2184150000003</v>
      </c>
      <c r="E30" s="321"/>
      <c r="H30" s="291"/>
      <c r="I30" s="66" t="s">
        <v>81</v>
      </c>
      <c r="J30" s="66">
        <v>16</v>
      </c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198"/>
      <c r="Y30" s="68">
        <f>Performance!$AH$45</f>
        <v>0</v>
      </c>
      <c r="Z30" s="68">
        <f>Performance!$AH$46</f>
        <v>0</v>
      </c>
      <c r="AA30" s="68">
        <f>Performance!$AH$47</f>
        <v>0</v>
      </c>
      <c r="AB30" s="68">
        <f>Performance!$AH$48</f>
        <v>0</v>
      </c>
      <c r="AC30" s="68">
        <f>Performance!$AH$49</f>
        <v>1308.0011659090915</v>
      </c>
      <c r="AD30" s="68">
        <f>Performance!$AH$50</f>
        <v>2352.2184150000003</v>
      </c>
      <c r="AE30" s="68">
        <f>Performance!$AH$51</f>
        <v>2352.2184150000003</v>
      </c>
      <c r="AF30" s="68">
        <f>Performance!$AH$52</f>
        <v>2352.2184150000003</v>
      </c>
      <c r="AG30" s="68">
        <f>Performance!$AH$53</f>
        <v>2352.2184150000003</v>
      </c>
      <c r="AH30" s="68">
        <f>Performance!$AH$54</f>
        <v>2352.2184150000003</v>
      </c>
      <c r="AI30" s="68">
        <f>Performance!$AH$55</f>
        <v>2352.2184150000003</v>
      </c>
      <c r="AJ30" s="68">
        <f t="shared" si="23"/>
        <v>15421.311655909092</v>
      </c>
      <c r="AK30" s="68">
        <f>Performance!$AH$56</f>
        <v>2352.2184150000003</v>
      </c>
      <c r="AL30" s="68">
        <f>Performance!$AH$57</f>
        <v>2352.2184150000003</v>
      </c>
      <c r="AM30" s="68">
        <f>Performance!$AH$58</f>
        <v>2352.2184150000003</v>
      </c>
      <c r="AN30" s="68">
        <f>Performance!$AH$59</f>
        <v>2352.2184150000003</v>
      </c>
      <c r="AO30" s="68">
        <f>Performance!$AH$60</f>
        <v>2352.2184150000003</v>
      </c>
      <c r="AP30" s="68">
        <f>Performance!$AH$61</f>
        <v>2352.2184150000003</v>
      </c>
      <c r="AQ30" s="68">
        <f>Performance!$AH$62</f>
        <v>2352.2184150000003</v>
      </c>
      <c r="AR30" s="68">
        <f>Performance!$AH$63</f>
        <v>0</v>
      </c>
      <c r="AS30" s="68">
        <f>Performance!$AH$64</f>
        <v>1220.0731936363641</v>
      </c>
      <c r="AT30" s="68">
        <f>Performance!$AH$65</f>
        <v>2352.2184150000003</v>
      </c>
      <c r="AU30" s="68">
        <f>Performance!$AH$66</f>
        <v>2352.2184150000003</v>
      </c>
      <c r="AV30" s="68">
        <f>Performance!$AH$67</f>
        <v>2352.2184150000003</v>
      </c>
      <c r="AW30" s="68">
        <f t="shared" si="20"/>
        <v>40163.568999545452</v>
      </c>
      <c r="AX30" s="68">
        <f>Performance!$AH$68</f>
        <v>2352.2184150000003</v>
      </c>
      <c r="AY30" s="68">
        <f>Performance!$AH$69</f>
        <v>2352.2184150000003</v>
      </c>
      <c r="AZ30" s="68">
        <f>Performance!$AH$70</f>
        <v>2352.2184150000003</v>
      </c>
      <c r="BA30" s="68">
        <f>Performance!$AH$71</f>
        <v>2352.2184150000003</v>
      </c>
      <c r="BB30" s="68">
        <f>Performance!$AH$72</f>
        <v>2352.2184150000003</v>
      </c>
      <c r="BC30" s="68">
        <f>Performance!$AH$73</f>
        <v>2352.2184150000003</v>
      </c>
      <c r="BD30" s="68">
        <f>Performance!$AH$74</f>
        <v>2352.2184150000003</v>
      </c>
      <c r="BE30" s="68">
        <f>Performance!$AH$75</f>
        <v>2352.2184150000003</v>
      </c>
      <c r="BF30" s="68">
        <f>Performance!$AH$76</f>
        <v>2352.2184150000003</v>
      </c>
      <c r="BG30" s="68">
        <f>Performance!$AH$77</f>
        <v>2352.2184150000003</v>
      </c>
      <c r="BH30" s="68">
        <f>Performance!$AH$78</f>
        <v>2352.2184150000003</v>
      </c>
      <c r="BI30" s="68">
        <f>Performance!$AH$79</f>
        <v>2352.2184150000003</v>
      </c>
      <c r="BJ30" s="68">
        <f t="shared" si="21"/>
        <v>68390.189979545452</v>
      </c>
      <c r="BK30" s="68">
        <f>Performance!$AH$80</f>
        <v>2352.2184150000003</v>
      </c>
      <c r="BL30" s="68">
        <f>Performance!$AH$81</f>
        <v>0</v>
      </c>
      <c r="BM30" s="68">
        <f>Performance!$AH$82</f>
        <v>1220.0731936363641</v>
      </c>
      <c r="BN30" s="68">
        <f>Performance!$AH$83</f>
        <v>2352.2184150000003</v>
      </c>
      <c r="BO30" s="68">
        <f>Performance!$AH$84</f>
        <v>2352.2184150000003</v>
      </c>
      <c r="BP30" s="68">
        <f>Performance!$AH$85</f>
        <v>2352.2184150000003</v>
      </c>
      <c r="BQ30" s="68">
        <f>Performance!$AH$86</f>
        <v>2352.2184150000003</v>
      </c>
      <c r="BR30" s="68">
        <f>Performance!$AH$87</f>
        <v>2352.2184150000003</v>
      </c>
      <c r="BS30" s="68">
        <f>Performance!$AH$88</f>
        <v>2352.2184150000003</v>
      </c>
      <c r="BT30" s="68">
        <f>Performance!$AH$89</f>
        <v>2352.2184150000003</v>
      </c>
      <c r="BU30" s="68">
        <f>Performance!$AH$90</f>
        <v>2352.2184150000003</v>
      </c>
      <c r="BV30" s="68">
        <f>Performance!$AH$91</f>
        <v>2352.2184150000003</v>
      </c>
      <c r="BW30" s="69">
        <f t="shared" si="22"/>
        <v>93132.447323181812</v>
      </c>
    </row>
    <row r="31" spans="1:77" ht="15.75" hidden="1" outlineLevel="1" thickBot="1" x14ac:dyDescent="0.3">
      <c r="A31" s="77">
        <v>8</v>
      </c>
      <c r="B31" s="68">
        <f>Performance!$F$52</f>
        <v>691.80725500000005</v>
      </c>
      <c r="C31" s="68">
        <f>Performance!$T$52</f>
        <v>1422.9810849999999</v>
      </c>
      <c r="D31" s="68">
        <f>Performance!$AH$52</f>
        <v>2352.2184150000003</v>
      </c>
      <c r="E31" s="321"/>
      <c r="H31" s="291"/>
      <c r="I31" s="66" t="s">
        <v>96</v>
      </c>
      <c r="J31" s="66">
        <v>17</v>
      </c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198"/>
      <c r="Y31" s="198"/>
      <c r="Z31" s="68">
        <f>Performance!$T$45</f>
        <v>0</v>
      </c>
      <c r="AA31" s="68">
        <f>Performance!$T$46</f>
        <v>0</v>
      </c>
      <c r="AB31" s="68">
        <f>Performance!$T$47</f>
        <v>0</v>
      </c>
      <c r="AC31" s="68">
        <f>Performance!$T$48</f>
        <v>0</v>
      </c>
      <c r="AD31" s="68">
        <f>Performance!$T$49</f>
        <v>0</v>
      </c>
      <c r="AE31" s="68">
        <f>Performance!$T$50</f>
        <v>407.70469181818044</v>
      </c>
      <c r="AF31" s="68">
        <f>Performance!$T$51</f>
        <v>1422.9810849999999</v>
      </c>
      <c r="AG31" s="68">
        <f>Performance!$T$52</f>
        <v>1422.9810849999999</v>
      </c>
      <c r="AH31" s="68">
        <f>Performance!$T$53</f>
        <v>1422.9810849999999</v>
      </c>
      <c r="AI31" s="68">
        <f>Performance!$T$54</f>
        <v>1422.9810849999999</v>
      </c>
      <c r="AJ31" s="68">
        <f t="shared" si="23"/>
        <v>6099.62903181818</v>
      </c>
      <c r="AK31" s="68">
        <f>Performance!$T$55</f>
        <v>1422.9810849999999</v>
      </c>
      <c r="AL31" s="68">
        <f>Performance!$T$56</f>
        <v>1422.9810849999999</v>
      </c>
      <c r="AM31" s="68">
        <f>Performance!$T$57</f>
        <v>1422.9810849999999</v>
      </c>
      <c r="AN31" s="68">
        <f>Performance!$T$58</f>
        <v>1422.9810849999999</v>
      </c>
      <c r="AO31" s="68">
        <f>Performance!$T$59</f>
        <v>1422.9810849999999</v>
      </c>
      <c r="AP31" s="68">
        <f>Performance!$T$60</f>
        <v>1422.9810849999999</v>
      </c>
      <c r="AQ31" s="68">
        <f>Performance!$T$61</f>
        <v>1422.9810849999999</v>
      </c>
      <c r="AR31" s="68">
        <f>Performance!$T$62</f>
        <v>1422.9810849999999</v>
      </c>
      <c r="AS31" s="68">
        <f>Performance!$T$63</f>
        <v>0</v>
      </c>
      <c r="AT31" s="68">
        <f>Performance!$T$64</f>
        <v>135.90156393939378</v>
      </c>
      <c r="AU31" s="68">
        <f>Performance!$T$65</f>
        <v>1422.9810849999999</v>
      </c>
      <c r="AV31" s="68">
        <f>Performance!$T$66</f>
        <v>1422.9810849999999</v>
      </c>
      <c r="AW31" s="68">
        <f t="shared" si="20"/>
        <v>20465.341445757571</v>
      </c>
      <c r="AX31" s="68">
        <f>Performance!$T$67</f>
        <v>1422.9810849999999</v>
      </c>
      <c r="AY31" s="68">
        <f>Performance!$T$68</f>
        <v>1422.9810849999999</v>
      </c>
      <c r="AZ31" s="68">
        <f>Performance!$T$69</f>
        <v>1422.9810849999999</v>
      </c>
      <c r="BA31" s="68">
        <f>Performance!$T$70</f>
        <v>1422.9810849999999</v>
      </c>
      <c r="BB31" s="68">
        <f>Performance!$T$71</f>
        <v>1422.9810849999999</v>
      </c>
      <c r="BC31" s="68">
        <f>Performance!$T$72</f>
        <v>1422.9810849999999</v>
      </c>
      <c r="BD31" s="68">
        <f>Performance!$T$73</f>
        <v>1422.9810849999999</v>
      </c>
      <c r="BE31" s="68">
        <f>Performance!$T$74</f>
        <v>1422.9810849999999</v>
      </c>
      <c r="BF31" s="68">
        <f>Performance!$T$75</f>
        <v>1422.9810849999999</v>
      </c>
      <c r="BG31" s="68">
        <f>Performance!$T$76</f>
        <v>1422.9810849999999</v>
      </c>
      <c r="BH31" s="68">
        <f>Performance!$T$77</f>
        <v>1422.9810849999999</v>
      </c>
      <c r="BI31" s="68">
        <f>Performance!$T$78</f>
        <v>1422.9810849999999</v>
      </c>
      <c r="BJ31" s="68">
        <f t="shared" si="21"/>
        <v>37541.114465757564</v>
      </c>
      <c r="BK31" s="68">
        <f>Performance!$T$79</f>
        <v>1422.9810849999999</v>
      </c>
      <c r="BL31" s="68">
        <f>Performance!$T$80</f>
        <v>1422.9810849999999</v>
      </c>
      <c r="BM31" s="68">
        <f>Performance!$T$81</f>
        <v>0</v>
      </c>
      <c r="BN31" s="68">
        <f>Performance!$T$82</f>
        <v>135.90156393939378</v>
      </c>
      <c r="BO31" s="68">
        <f>Performance!$T$83</f>
        <v>1422.9810849999999</v>
      </c>
      <c r="BP31" s="68">
        <f>Performance!$T$84</f>
        <v>1422.9810849999999</v>
      </c>
      <c r="BQ31" s="68">
        <f>Performance!$T$85</f>
        <v>1422.9810849999999</v>
      </c>
      <c r="BR31" s="68">
        <f>Performance!$T$86</f>
        <v>1422.9810849999999</v>
      </c>
      <c r="BS31" s="68">
        <f>Performance!$T$87</f>
        <v>1422.9810849999999</v>
      </c>
      <c r="BT31" s="68">
        <f>Performance!$T$88</f>
        <v>1422.9810849999999</v>
      </c>
      <c r="BU31" s="68">
        <f>Performance!$T$89</f>
        <v>1422.9810849999999</v>
      </c>
      <c r="BV31" s="68">
        <f>Performance!$T$90</f>
        <v>1422.9810849999999</v>
      </c>
      <c r="BW31" s="69">
        <f t="shared" si="22"/>
        <v>51906.82687969695</v>
      </c>
    </row>
    <row r="32" spans="1:77" ht="15.75" hidden="1" outlineLevel="1" thickBot="1" x14ac:dyDescent="0.3">
      <c r="A32" s="77">
        <v>9</v>
      </c>
      <c r="B32" s="68">
        <f>Performance!$F$53</f>
        <v>691.80725500000005</v>
      </c>
      <c r="C32" s="68">
        <f>Performance!$T$53</f>
        <v>1422.9810849999999</v>
      </c>
      <c r="D32" s="68">
        <f>Performance!$AH$53</f>
        <v>2352.2184150000003</v>
      </c>
      <c r="E32" s="321"/>
      <c r="H32" s="291"/>
      <c r="I32" s="66" t="s">
        <v>96</v>
      </c>
      <c r="J32" s="66">
        <v>18</v>
      </c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198"/>
      <c r="Y32" s="198"/>
      <c r="Z32" s="198"/>
      <c r="AA32" s="68">
        <f>Performance!$T$45</f>
        <v>0</v>
      </c>
      <c r="AB32" s="68">
        <f>Performance!$T$46</f>
        <v>0</v>
      </c>
      <c r="AC32" s="68">
        <f>Performance!$T$47</f>
        <v>0</v>
      </c>
      <c r="AD32" s="68">
        <f>Performance!$T$48</f>
        <v>0</v>
      </c>
      <c r="AE32" s="68">
        <f>Performance!$T$49</f>
        <v>0</v>
      </c>
      <c r="AF32" s="68">
        <f>Performance!$T$50</f>
        <v>407.70469181818044</v>
      </c>
      <c r="AG32" s="68">
        <f>Performance!$T$51</f>
        <v>1422.9810849999999</v>
      </c>
      <c r="AH32" s="68">
        <f>Performance!$T$52</f>
        <v>1422.9810849999999</v>
      </c>
      <c r="AI32" s="68">
        <f>Performance!$T$53</f>
        <v>1422.9810849999999</v>
      </c>
      <c r="AJ32" s="68">
        <f t="shared" si="23"/>
        <v>4676.6479468181806</v>
      </c>
      <c r="AK32" s="68">
        <f>Performance!$T$54</f>
        <v>1422.9810849999999</v>
      </c>
      <c r="AL32" s="68">
        <f>Performance!$T$55</f>
        <v>1422.9810849999999</v>
      </c>
      <c r="AM32" s="68">
        <f>Performance!$T$56</f>
        <v>1422.9810849999999</v>
      </c>
      <c r="AN32" s="68">
        <f>Performance!$T$57</f>
        <v>1422.9810849999999</v>
      </c>
      <c r="AO32" s="68">
        <f>Performance!$T$58</f>
        <v>1422.9810849999999</v>
      </c>
      <c r="AP32" s="68">
        <f>Performance!$T$59</f>
        <v>1422.9810849999999</v>
      </c>
      <c r="AQ32" s="68">
        <f>Performance!$T$60</f>
        <v>1422.9810849999999</v>
      </c>
      <c r="AR32" s="68">
        <f>Performance!$T$61</f>
        <v>1422.9810849999999</v>
      </c>
      <c r="AS32" s="68">
        <f>Performance!$T$62</f>
        <v>1422.9810849999999</v>
      </c>
      <c r="AT32" s="68">
        <f>Performance!$T$63</f>
        <v>0</v>
      </c>
      <c r="AU32" s="68">
        <f>Performance!$T$64</f>
        <v>135.90156393939378</v>
      </c>
      <c r="AV32" s="68">
        <f>Performance!$T$65</f>
        <v>1422.9810849999999</v>
      </c>
      <c r="AW32" s="68">
        <f t="shared" si="20"/>
        <v>19042.360360757571</v>
      </c>
      <c r="AX32" s="68">
        <f>Performance!$T$66</f>
        <v>1422.9810849999999</v>
      </c>
      <c r="AY32" s="68">
        <f>Performance!$T$67</f>
        <v>1422.9810849999999</v>
      </c>
      <c r="AZ32" s="68">
        <f>Performance!$T$68</f>
        <v>1422.9810849999999</v>
      </c>
      <c r="BA32" s="68">
        <f>Performance!$T$69</f>
        <v>1422.9810849999999</v>
      </c>
      <c r="BB32" s="68">
        <f>Performance!$T$70</f>
        <v>1422.9810849999999</v>
      </c>
      <c r="BC32" s="68">
        <f>Performance!$T$71</f>
        <v>1422.9810849999999</v>
      </c>
      <c r="BD32" s="68">
        <f>Performance!$T$72</f>
        <v>1422.9810849999999</v>
      </c>
      <c r="BE32" s="68">
        <f>Performance!$T$73</f>
        <v>1422.9810849999999</v>
      </c>
      <c r="BF32" s="68">
        <f>Performance!$T$74</f>
        <v>1422.9810849999999</v>
      </c>
      <c r="BG32" s="68">
        <f>Performance!$T$75</f>
        <v>1422.9810849999999</v>
      </c>
      <c r="BH32" s="68">
        <f>Performance!$T$76</f>
        <v>1422.9810849999999</v>
      </c>
      <c r="BI32" s="68">
        <f>Performance!$T$77</f>
        <v>1422.9810849999999</v>
      </c>
      <c r="BJ32" s="68">
        <f t="shared" si="21"/>
        <v>36118.133380757572</v>
      </c>
      <c r="BK32" s="68">
        <f>Performance!$T$78</f>
        <v>1422.9810849999999</v>
      </c>
      <c r="BL32" s="68">
        <f>Performance!$T$79</f>
        <v>1422.9810849999999</v>
      </c>
      <c r="BM32" s="68">
        <f>Performance!$T$80</f>
        <v>1422.9810849999999</v>
      </c>
      <c r="BN32" s="68">
        <f>Performance!$T$81</f>
        <v>0</v>
      </c>
      <c r="BO32" s="68">
        <f>Performance!$T$82</f>
        <v>135.90156393939378</v>
      </c>
      <c r="BP32" s="68">
        <f>Performance!$T$83</f>
        <v>1422.9810849999999</v>
      </c>
      <c r="BQ32" s="68">
        <f>Performance!$T$84</f>
        <v>1422.9810849999999</v>
      </c>
      <c r="BR32" s="68">
        <f>Performance!$T$85</f>
        <v>1422.9810849999999</v>
      </c>
      <c r="BS32" s="68">
        <f>Performance!$T$86</f>
        <v>1422.9810849999999</v>
      </c>
      <c r="BT32" s="68">
        <f>Performance!$T$87</f>
        <v>1422.9810849999999</v>
      </c>
      <c r="BU32" s="68">
        <f>Performance!$T$88</f>
        <v>1422.9810849999999</v>
      </c>
      <c r="BV32" s="68">
        <f>Performance!$T$89</f>
        <v>1422.9810849999999</v>
      </c>
      <c r="BW32" s="69">
        <f t="shared" si="22"/>
        <v>50483.845794696965</v>
      </c>
    </row>
    <row r="33" spans="1:75" ht="15.75" hidden="1" outlineLevel="1" thickBot="1" x14ac:dyDescent="0.3">
      <c r="A33" s="77">
        <v>10</v>
      </c>
      <c r="B33" s="68">
        <f>Performance!$F$54</f>
        <v>691.80725500000005</v>
      </c>
      <c r="C33" s="68">
        <f>Performance!$T$54</f>
        <v>1422.9810849999999</v>
      </c>
      <c r="D33" s="68">
        <f>Performance!$AH$54</f>
        <v>2352.2184150000003</v>
      </c>
      <c r="E33" s="321"/>
      <c r="H33" s="291"/>
      <c r="I33" s="66" t="s">
        <v>81</v>
      </c>
      <c r="J33" s="66">
        <v>19</v>
      </c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198"/>
      <c r="Y33" s="198"/>
      <c r="Z33" s="198"/>
      <c r="AA33" s="198"/>
      <c r="AB33" s="68">
        <f>Performance!$AH$45</f>
        <v>0</v>
      </c>
      <c r="AC33" s="68">
        <f>Performance!$AH$46</f>
        <v>0</v>
      </c>
      <c r="AD33" s="68">
        <f>Performance!$AH$47</f>
        <v>0</v>
      </c>
      <c r="AE33" s="68">
        <f>Performance!$AH$48</f>
        <v>0</v>
      </c>
      <c r="AF33" s="68">
        <f>Performance!$AH$49</f>
        <v>1308.0011659090915</v>
      </c>
      <c r="AG33" s="68">
        <f>Performance!$AH$50</f>
        <v>2352.2184150000003</v>
      </c>
      <c r="AH33" s="68">
        <f>Performance!$AH$51</f>
        <v>2352.2184150000003</v>
      </c>
      <c r="AI33" s="68">
        <f>Performance!$AH$52</f>
        <v>2352.2184150000003</v>
      </c>
      <c r="AJ33" s="68">
        <f t="shared" si="23"/>
        <v>8364.6564109090923</v>
      </c>
      <c r="AK33" s="68">
        <f>Performance!$AH$53</f>
        <v>2352.2184150000003</v>
      </c>
      <c r="AL33" s="68">
        <f>Performance!$AH$54</f>
        <v>2352.2184150000003</v>
      </c>
      <c r="AM33" s="68">
        <f>Performance!$AH$55</f>
        <v>2352.2184150000003</v>
      </c>
      <c r="AN33" s="68">
        <f>Performance!$AH$56</f>
        <v>2352.2184150000003</v>
      </c>
      <c r="AO33" s="68">
        <f>Performance!$AH$57</f>
        <v>2352.2184150000003</v>
      </c>
      <c r="AP33" s="68">
        <f>Performance!$AH$58</f>
        <v>2352.2184150000003</v>
      </c>
      <c r="AQ33" s="68">
        <f>Performance!$AH$59</f>
        <v>2352.2184150000003</v>
      </c>
      <c r="AR33" s="68">
        <f>Performance!$AH$60</f>
        <v>2352.2184150000003</v>
      </c>
      <c r="AS33" s="68">
        <f>Performance!$AH$61</f>
        <v>2352.2184150000003</v>
      </c>
      <c r="AT33" s="68">
        <f>Performance!$AH$62</f>
        <v>2352.2184150000003</v>
      </c>
      <c r="AU33" s="68">
        <f>Performance!$AH$63</f>
        <v>0</v>
      </c>
      <c r="AV33" s="68">
        <f>Performance!$AH$64</f>
        <v>1220.0731936363641</v>
      </c>
      <c r="AW33" s="68">
        <f t="shared" si="20"/>
        <v>33106.913754545451</v>
      </c>
      <c r="AX33" s="68">
        <f>Performance!$AH$65</f>
        <v>2352.2184150000003</v>
      </c>
      <c r="AY33" s="68">
        <f>Performance!$AH$66</f>
        <v>2352.2184150000003</v>
      </c>
      <c r="AZ33" s="68">
        <f>Performance!$AH$67</f>
        <v>2352.2184150000003</v>
      </c>
      <c r="BA33" s="68">
        <f>Performance!$AH$68</f>
        <v>2352.2184150000003</v>
      </c>
      <c r="BB33" s="68">
        <f>Performance!$AH$69</f>
        <v>2352.2184150000003</v>
      </c>
      <c r="BC33" s="68">
        <f>Performance!$AH$70</f>
        <v>2352.2184150000003</v>
      </c>
      <c r="BD33" s="68">
        <f>Performance!$AH$71</f>
        <v>2352.2184150000003</v>
      </c>
      <c r="BE33" s="68">
        <f>Performance!$AH$72</f>
        <v>2352.2184150000003</v>
      </c>
      <c r="BF33" s="68">
        <f>Performance!$AH$73</f>
        <v>2352.2184150000003</v>
      </c>
      <c r="BG33" s="68">
        <f>Performance!$AH$74</f>
        <v>2352.2184150000003</v>
      </c>
      <c r="BH33" s="68">
        <f>Performance!$AH$75</f>
        <v>2352.2184150000003</v>
      </c>
      <c r="BI33" s="68">
        <f>Performance!$AH$76</f>
        <v>2352.2184150000003</v>
      </c>
      <c r="BJ33" s="68">
        <f t="shared" si="21"/>
        <v>61333.53473454545</v>
      </c>
      <c r="BK33" s="68">
        <f>Performance!$AH$77</f>
        <v>2352.2184150000003</v>
      </c>
      <c r="BL33" s="68">
        <f>Performance!$AH$78</f>
        <v>2352.2184150000003</v>
      </c>
      <c r="BM33" s="68">
        <f>Performance!$AH$79</f>
        <v>2352.2184150000003</v>
      </c>
      <c r="BN33" s="68">
        <f>Performance!$AH$80</f>
        <v>2352.2184150000003</v>
      </c>
      <c r="BO33" s="68">
        <f>Performance!$AH$81</f>
        <v>0</v>
      </c>
      <c r="BP33" s="68">
        <f>Performance!$AH$82</f>
        <v>1220.0731936363641</v>
      </c>
      <c r="BQ33" s="68">
        <f>Performance!$AH$83</f>
        <v>2352.2184150000003</v>
      </c>
      <c r="BR33" s="68">
        <f>Performance!$AH$84</f>
        <v>2352.2184150000003</v>
      </c>
      <c r="BS33" s="68">
        <f>Performance!$AH$85</f>
        <v>2352.2184150000003</v>
      </c>
      <c r="BT33" s="68">
        <f>Performance!$AH$86</f>
        <v>2352.2184150000003</v>
      </c>
      <c r="BU33" s="68">
        <f>Performance!$AH$87</f>
        <v>2352.2184150000003</v>
      </c>
      <c r="BV33" s="68">
        <f>Performance!$AH$88</f>
        <v>2352.2184150000003</v>
      </c>
      <c r="BW33" s="69">
        <f t="shared" si="22"/>
        <v>86075.79207818181</v>
      </c>
    </row>
    <row r="34" spans="1:75" ht="15.75" hidden="1" outlineLevel="1" thickBot="1" x14ac:dyDescent="0.3">
      <c r="A34" s="77">
        <v>11</v>
      </c>
      <c r="B34" s="68">
        <f>Performance!$F$55</f>
        <v>691.80725500000005</v>
      </c>
      <c r="C34" s="68">
        <f>Performance!$T$55</f>
        <v>1422.9810849999999</v>
      </c>
      <c r="D34" s="68">
        <f>Performance!$AH$55</f>
        <v>2352.2184150000003</v>
      </c>
      <c r="E34" s="321"/>
      <c r="H34" s="291"/>
      <c r="I34" s="66" t="s">
        <v>96</v>
      </c>
      <c r="J34" s="66">
        <v>20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198"/>
      <c r="Y34" s="198"/>
      <c r="Z34" s="198"/>
      <c r="AA34" s="198"/>
      <c r="AB34" s="198"/>
      <c r="AC34" s="68">
        <f>Performance!$T$45</f>
        <v>0</v>
      </c>
      <c r="AD34" s="68">
        <f>Performance!$T$46</f>
        <v>0</v>
      </c>
      <c r="AE34" s="68">
        <f>Performance!$T$47</f>
        <v>0</v>
      </c>
      <c r="AF34" s="68">
        <f>Performance!$T$48</f>
        <v>0</v>
      </c>
      <c r="AG34" s="68">
        <f>Performance!$T$49</f>
        <v>0</v>
      </c>
      <c r="AH34" s="68">
        <f>Performance!$T$50</f>
        <v>407.70469181818044</v>
      </c>
      <c r="AI34" s="68">
        <f>Performance!$T$51</f>
        <v>1422.9810849999999</v>
      </c>
      <c r="AJ34" s="68">
        <f t="shared" si="23"/>
        <v>1830.6857768181803</v>
      </c>
      <c r="AK34" s="68">
        <f>Performance!$T$52</f>
        <v>1422.9810849999999</v>
      </c>
      <c r="AL34" s="68">
        <f>Performance!$T$53</f>
        <v>1422.9810849999999</v>
      </c>
      <c r="AM34" s="68">
        <f>Performance!$T$54</f>
        <v>1422.9810849999999</v>
      </c>
      <c r="AN34" s="68">
        <f>Performance!$T$55</f>
        <v>1422.9810849999999</v>
      </c>
      <c r="AO34" s="68">
        <f>Performance!$T$56</f>
        <v>1422.9810849999999</v>
      </c>
      <c r="AP34" s="68">
        <f>Performance!$T$57</f>
        <v>1422.9810849999999</v>
      </c>
      <c r="AQ34" s="68">
        <f>Performance!$T$58</f>
        <v>1422.9810849999999</v>
      </c>
      <c r="AR34" s="68">
        <f>Performance!$T$59</f>
        <v>1422.9810849999999</v>
      </c>
      <c r="AS34" s="68">
        <f>Performance!$T$60</f>
        <v>1422.9810849999999</v>
      </c>
      <c r="AT34" s="68">
        <f>Performance!$T$61</f>
        <v>1422.9810849999999</v>
      </c>
      <c r="AU34" s="68">
        <f>Performance!$T$62</f>
        <v>1422.9810849999999</v>
      </c>
      <c r="AV34" s="68">
        <f>Performance!$T$63</f>
        <v>0</v>
      </c>
      <c r="AW34" s="68">
        <f t="shared" si="20"/>
        <v>17483.477711818177</v>
      </c>
      <c r="AX34" s="68">
        <f>Performance!$T$64</f>
        <v>135.90156393939378</v>
      </c>
      <c r="AY34" s="68">
        <f>Performance!$T$65</f>
        <v>1422.9810849999999</v>
      </c>
      <c r="AZ34" s="68">
        <f>Performance!$T$66</f>
        <v>1422.9810849999999</v>
      </c>
      <c r="BA34" s="68">
        <f>Performance!$T$67</f>
        <v>1422.9810849999999</v>
      </c>
      <c r="BB34" s="68">
        <f>Performance!$T$68</f>
        <v>1422.9810849999999</v>
      </c>
      <c r="BC34" s="68">
        <f>Performance!$T$69</f>
        <v>1422.9810849999999</v>
      </c>
      <c r="BD34" s="68">
        <f>Performance!$T$70</f>
        <v>1422.9810849999999</v>
      </c>
      <c r="BE34" s="68">
        <f>Performance!$T$71</f>
        <v>1422.9810849999999</v>
      </c>
      <c r="BF34" s="68">
        <f>Performance!$T$72</f>
        <v>1422.9810849999999</v>
      </c>
      <c r="BG34" s="68">
        <f>Performance!$T$73</f>
        <v>1422.9810849999999</v>
      </c>
      <c r="BH34" s="68">
        <f>Performance!$T$74</f>
        <v>1422.9810849999999</v>
      </c>
      <c r="BI34" s="68">
        <f>Performance!$T$75</f>
        <v>1422.9810849999999</v>
      </c>
      <c r="BJ34" s="68">
        <f t="shared" si="21"/>
        <v>33272.171210757566</v>
      </c>
      <c r="BK34" s="68">
        <f>Performance!$T$76</f>
        <v>1422.9810849999999</v>
      </c>
      <c r="BL34" s="68">
        <f>Performance!$T$77</f>
        <v>1422.9810849999999</v>
      </c>
      <c r="BM34" s="68">
        <f>Performance!$T$78</f>
        <v>1422.9810849999999</v>
      </c>
      <c r="BN34" s="68">
        <f>Performance!$T$79</f>
        <v>1422.9810849999999</v>
      </c>
      <c r="BO34" s="68">
        <f>Performance!$T$80</f>
        <v>1422.9810849999999</v>
      </c>
      <c r="BP34" s="68">
        <f>Performance!$T$81</f>
        <v>0</v>
      </c>
      <c r="BQ34" s="68">
        <f>Performance!$T$82</f>
        <v>135.90156393939378</v>
      </c>
      <c r="BR34" s="68">
        <f>Performance!$T$83</f>
        <v>1422.9810849999999</v>
      </c>
      <c r="BS34" s="68">
        <f>Performance!$T$84</f>
        <v>1422.9810849999999</v>
      </c>
      <c r="BT34" s="68">
        <f>Performance!$T$85</f>
        <v>1422.9810849999999</v>
      </c>
      <c r="BU34" s="68">
        <f>Performance!$T$86</f>
        <v>1422.9810849999999</v>
      </c>
      <c r="BV34" s="68">
        <f>Performance!$T$87</f>
        <v>1422.9810849999999</v>
      </c>
      <c r="BW34" s="69">
        <f t="shared" si="22"/>
        <v>47637.883624696959</v>
      </c>
    </row>
    <row r="35" spans="1:75" ht="15.75" hidden="1" outlineLevel="1" thickBot="1" x14ac:dyDescent="0.3">
      <c r="A35" s="78">
        <v>12</v>
      </c>
      <c r="B35" s="71">
        <f>Performance!$F$56</f>
        <v>691.80725500000005</v>
      </c>
      <c r="C35" s="71">
        <f>Performance!$T$56</f>
        <v>1422.9810849999999</v>
      </c>
      <c r="D35" s="71">
        <f>Performance!$AH$56</f>
        <v>2352.2184150000003</v>
      </c>
      <c r="E35" s="322"/>
      <c r="H35" s="291"/>
      <c r="I35" s="66" t="s">
        <v>80</v>
      </c>
      <c r="J35" s="66">
        <v>21</v>
      </c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198"/>
      <c r="Y35" s="198"/>
      <c r="Z35" s="198"/>
      <c r="AA35" s="198"/>
      <c r="AB35" s="198"/>
      <c r="AC35" s="198"/>
      <c r="AD35" s="68">
        <f>Performance!$F$45</f>
        <v>0</v>
      </c>
      <c r="AE35" s="68">
        <f>Performance!$F$46</f>
        <v>0</v>
      </c>
      <c r="AF35" s="68">
        <f>Performance!$F$47</f>
        <v>0</v>
      </c>
      <c r="AG35" s="68">
        <f>Performance!$F$48</f>
        <v>0</v>
      </c>
      <c r="AH35" s="68">
        <f>Performance!$F$49</f>
        <v>265.03627500000061</v>
      </c>
      <c r="AI35" s="68">
        <f>Performance!$F$50</f>
        <v>691.80725500000005</v>
      </c>
      <c r="AJ35" s="68">
        <f t="shared" si="23"/>
        <v>956.84353000000067</v>
      </c>
      <c r="AK35" s="68">
        <f>Performance!$F$51</f>
        <v>691.80725500000005</v>
      </c>
      <c r="AL35" s="68">
        <f>Performance!$F$52</f>
        <v>691.80725500000005</v>
      </c>
      <c r="AM35" s="68">
        <f>Performance!$F$53</f>
        <v>691.80725500000005</v>
      </c>
      <c r="AN35" s="68">
        <f>Performance!$F$54</f>
        <v>691.80725500000005</v>
      </c>
      <c r="AO35" s="68">
        <f>Performance!$F$55</f>
        <v>691.80725500000005</v>
      </c>
      <c r="AP35" s="68">
        <f>Performance!$F$56</f>
        <v>691.80725500000005</v>
      </c>
      <c r="AQ35" s="68">
        <f>Performance!$F$57</f>
        <v>691.80725500000005</v>
      </c>
      <c r="AR35" s="68">
        <f>Performance!$F$58</f>
        <v>691.80725500000005</v>
      </c>
      <c r="AS35" s="68">
        <f>Performance!$F$59</f>
        <v>691.80725500000005</v>
      </c>
      <c r="AT35" s="68">
        <f>Performance!$F$60</f>
        <v>691.80725500000005</v>
      </c>
      <c r="AU35" s="68">
        <f>Performance!$F$61</f>
        <v>691.80725500000005</v>
      </c>
      <c r="AV35" s="68">
        <f>Performance!$F$62</f>
        <v>691.80725500000005</v>
      </c>
      <c r="AW35" s="68">
        <f t="shared" si="20"/>
        <v>9258.5305899999985</v>
      </c>
      <c r="AX35" s="68">
        <f>Performance!$F$63</f>
        <v>0</v>
      </c>
      <c r="AY35" s="68">
        <f>Performance!$F$64</f>
        <v>318.94784333333337</v>
      </c>
      <c r="AZ35" s="68">
        <f>Performance!$F$65</f>
        <v>691.80725500000005</v>
      </c>
      <c r="BA35" s="68">
        <f>Performance!$F$66</f>
        <v>691.80725500000005</v>
      </c>
      <c r="BB35" s="68">
        <f>Performance!$F$67</f>
        <v>691.80725500000005</v>
      </c>
      <c r="BC35" s="68">
        <f>Performance!$F$68</f>
        <v>691.80725500000005</v>
      </c>
      <c r="BD35" s="68">
        <f>Performance!$F$69</f>
        <v>691.80725500000005</v>
      </c>
      <c r="BE35" s="68">
        <f>Performance!$F$70</f>
        <v>691.80725500000005</v>
      </c>
      <c r="BF35" s="68">
        <f>Performance!$F$71</f>
        <v>691.80725500000005</v>
      </c>
      <c r="BG35" s="68">
        <f>Performance!$F$72</f>
        <v>691.80725500000005</v>
      </c>
      <c r="BH35" s="68">
        <f>Performance!$F$73</f>
        <v>691.80725500000005</v>
      </c>
      <c r="BI35" s="68">
        <f>Performance!$F$74</f>
        <v>691.80725500000005</v>
      </c>
      <c r="BJ35" s="68">
        <f t="shared" si="21"/>
        <v>16495.550983333331</v>
      </c>
      <c r="BK35" s="68">
        <f>Performance!$F$75</f>
        <v>691.80725500000005</v>
      </c>
      <c r="BL35" s="68">
        <f>Performance!$F$76</f>
        <v>691.80725500000005</v>
      </c>
      <c r="BM35" s="68">
        <f>Performance!$F$77</f>
        <v>691.80725500000005</v>
      </c>
      <c r="BN35" s="68">
        <f>Performance!$F$78</f>
        <v>691.80725500000005</v>
      </c>
      <c r="BO35" s="68">
        <f>Performance!$F$79</f>
        <v>691.80725500000005</v>
      </c>
      <c r="BP35" s="68">
        <f>Performance!$F$80</f>
        <v>691.80725500000005</v>
      </c>
      <c r="BQ35" s="68">
        <f>Performance!$F$81</f>
        <v>0</v>
      </c>
      <c r="BR35" s="68">
        <f>Performance!$F$82</f>
        <v>318.94784333333337</v>
      </c>
      <c r="BS35" s="68">
        <f>Performance!$F$83</f>
        <v>691.80725500000005</v>
      </c>
      <c r="BT35" s="68">
        <f>Performance!$F$84</f>
        <v>691.80725500000005</v>
      </c>
      <c r="BU35" s="68">
        <f>Performance!$F$85</f>
        <v>691.80725500000005</v>
      </c>
      <c r="BV35" s="68">
        <f>Performance!$F$86</f>
        <v>691.80725500000005</v>
      </c>
      <c r="BW35" s="69">
        <f t="shared" si="22"/>
        <v>23732.571376666663</v>
      </c>
    </row>
    <row r="36" spans="1:75" ht="16.5" hidden="1" outlineLevel="1" thickTop="1" thickBot="1" x14ac:dyDescent="0.3">
      <c r="H36" s="291"/>
      <c r="I36" s="66" t="s">
        <v>81</v>
      </c>
      <c r="J36" s="66">
        <v>22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198"/>
      <c r="Y36" s="198"/>
      <c r="Z36" s="198"/>
      <c r="AA36" s="198"/>
      <c r="AB36" s="198"/>
      <c r="AC36" s="198"/>
      <c r="AD36" s="68">
        <f>Performance!$AH$45</f>
        <v>0</v>
      </c>
      <c r="AE36" s="68">
        <f>Performance!$AH$46</f>
        <v>0</v>
      </c>
      <c r="AF36" s="68">
        <f>Performance!$AH$47</f>
        <v>0</v>
      </c>
      <c r="AG36" s="68">
        <f>Performance!$AH$48</f>
        <v>0</v>
      </c>
      <c r="AH36" s="68">
        <f>Performance!$AH$49</f>
        <v>1308.0011659090915</v>
      </c>
      <c r="AI36" s="68">
        <f>Performance!$AH$50</f>
        <v>2352.2184150000003</v>
      </c>
      <c r="AJ36" s="68">
        <f t="shared" si="23"/>
        <v>3660.2195809090917</v>
      </c>
      <c r="AK36" s="68">
        <f>Performance!$AH$51</f>
        <v>2352.2184150000003</v>
      </c>
      <c r="AL36" s="68">
        <f>Performance!$AH$52</f>
        <v>2352.2184150000003</v>
      </c>
      <c r="AM36" s="68">
        <f>Performance!$AH$53</f>
        <v>2352.2184150000003</v>
      </c>
      <c r="AN36" s="68">
        <f>Performance!$AH$54</f>
        <v>2352.2184150000003</v>
      </c>
      <c r="AO36" s="68">
        <f>Performance!$AH$55</f>
        <v>2352.2184150000003</v>
      </c>
      <c r="AP36" s="68">
        <f>Performance!$AH$56</f>
        <v>2352.2184150000003</v>
      </c>
      <c r="AQ36" s="68">
        <f>Performance!$AH$57</f>
        <v>2352.2184150000003</v>
      </c>
      <c r="AR36" s="68">
        <f>Performance!$AH$58</f>
        <v>2352.2184150000003</v>
      </c>
      <c r="AS36" s="68">
        <f>Performance!$AH$59</f>
        <v>2352.2184150000003</v>
      </c>
      <c r="AT36" s="68">
        <f>Performance!$AH$60</f>
        <v>2352.2184150000003</v>
      </c>
      <c r="AU36" s="68">
        <f>Performance!$AH$61</f>
        <v>2352.2184150000003</v>
      </c>
      <c r="AV36" s="68">
        <f>Performance!$AH$62</f>
        <v>2352.2184150000003</v>
      </c>
      <c r="AW36" s="68">
        <f t="shared" si="20"/>
        <v>31886.840560909088</v>
      </c>
      <c r="AX36" s="68">
        <f>Performance!$AH$63</f>
        <v>0</v>
      </c>
      <c r="AY36" s="68">
        <f>Performance!$AH$64</f>
        <v>1220.0731936363641</v>
      </c>
      <c r="AZ36" s="68">
        <f>Performance!$AH$65</f>
        <v>2352.2184150000003</v>
      </c>
      <c r="BA36" s="68">
        <f>Performance!$AH$66</f>
        <v>2352.2184150000003</v>
      </c>
      <c r="BB36" s="68">
        <f>Performance!$AH$67</f>
        <v>2352.2184150000003</v>
      </c>
      <c r="BC36" s="68">
        <f>Performance!$AH$68</f>
        <v>2352.2184150000003</v>
      </c>
      <c r="BD36" s="68">
        <f>Performance!$AH$69</f>
        <v>2352.2184150000003</v>
      </c>
      <c r="BE36" s="68">
        <f>Performance!$AH$70</f>
        <v>2352.2184150000003</v>
      </c>
      <c r="BF36" s="68">
        <f>Performance!$AH$71</f>
        <v>2352.2184150000003</v>
      </c>
      <c r="BG36" s="68">
        <f>Performance!$AH$72</f>
        <v>2352.2184150000003</v>
      </c>
      <c r="BH36" s="68">
        <f>Performance!$AH$73</f>
        <v>2352.2184150000003</v>
      </c>
      <c r="BI36" s="68">
        <f>Performance!$AH$74</f>
        <v>2352.2184150000003</v>
      </c>
      <c r="BJ36" s="68">
        <f t="shared" si="21"/>
        <v>56629.097904545444</v>
      </c>
      <c r="BK36" s="68">
        <f>Performance!$AH$75</f>
        <v>2352.2184150000003</v>
      </c>
      <c r="BL36" s="68">
        <f>Performance!$AH$76</f>
        <v>2352.2184150000003</v>
      </c>
      <c r="BM36" s="68">
        <f>Performance!$AH$77</f>
        <v>2352.2184150000003</v>
      </c>
      <c r="BN36" s="68">
        <f>Performance!$AH$78</f>
        <v>2352.2184150000003</v>
      </c>
      <c r="BO36" s="68">
        <f>Performance!$AH$79</f>
        <v>2352.2184150000003</v>
      </c>
      <c r="BP36" s="68">
        <f>Performance!$AH$80</f>
        <v>2352.2184150000003</v>
      </c>
      <c r="BQ36" s="68">
        <f>Performance!$AH$81</f>
        <v>0</v>
      </c>
      <c r="BR36" s="68">
        <f>Performance!$AH$82</f>
        <v>1220.0731936363641</v>
      </c>
      <c r="BS36" s="68">
        <f>Performance!$AH$83</f>
        <v>2352.2184150000003</v>
      </c>
      <c r="BT36" s="68">
        <f>Performance!$AH$84</f>
        <v>2352.2184150000003</v>
      </c>
      <c r="BU36" s="68">
        <f>Performance!$AH$85</f>
        <v>2352.2184150000003</v>
      </c>
      <c r="BV36" s="68">
        <f>Performance!$AH$86</f>
        <v>2352.2184150000003</v>
      </c>
      <c r="BW36" s="69">
        <f t="shared" si="22"/>
        <v>81371.355248181804</v>
      </c>
    </row>
    <row r="37" spans="1:75" ht="16.5" hidden="1" outlineLevel="1" thickTop="1" thickBot="1" x14ac:dyDescent="0.3">
      <c r="A37" s="79">
        <v>13</v>
      </c>
      <c r="B37" s="197">
        <f>Performance!$F$57</f>
        <v>691.80725500000005</v>
      </c>
      <c r="C37" s="197">
        <f>Performance!$T$57</f>
        <v>1422.9810849999999</v>
      </c>
      <c r="D37" s="197">
        <f>Performance!$AH$57</f>
        <v>2352.2184150000003</v>
      </c>
      <c r="E37" s="320" t="s">
        <v>239</v>
      </c>
      <c r="H37" s="291"/>
      <c r="I37" s="66" t="s">
        <v>81</v>
      </c>
      <c r="J37" s="66">
        <v>23</v>
      </c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198"/>
      <c r="Y37" s="198"/>
      <c r="Z37" s="198"/>
      <c r="AA37" s="198"/>
      <c r="AB37" s="198"/>
      <c r="AC37" s="198"/>
      <c r="AD37" s="198"/>
      <c r="AE37" s="68">
        <f>Performance!$AH$45</f>
        <v>0</v>
      </c>
      <c r="AF37" s="68">
        <f>Performance!$AH$46</f>
        <v>0</v>
      </c>
      <c r="AG37" s="68">
        <f>Performance!$AH$47</f>
        <v>0</v>
      </c>
      <c r="AH37" s="68">
        <f>Performance!$AH$48</f>
        <v>0</v>
      </c>
      <c r="AI37" s="68">
        <f>Performance!$AH$49</f>
        <v>1308.0011659090915</v>
      </c>
      <c r="AJ37" s="68">
        <f t="shared" si="23"/>
        <v>1308.0011659090915</v>
      </c>
      <c r="AK37" s="68">
        <f>Performance!$AH$50</f>
        <v>2352.2184150000003</v>
      </c>
      <c r="AL37" s="68">
        <f>Performance!$AH$51</f>
        <v>2352.2184150000003</v>
      </c>
      <c r="AM37" s="68">
        <f>Performance!$AH$52</f>
        <v>2352.2184150000003</v>
      </c>
      <c r="AN37" s="68">
        <f>Performance!$AH$53</f>
        <v>2352.2184150000003</v>
      </c>
      <c r="AO37" s="68">
        <f>Performance!$AH$54</f>
        <v>2352.2184150000003</v>
      </c>
      <c r="AP37" s="68">
        <f>Performance!$AH$55</f>
        <v>2352.2184150000003</v>
      </c>
      <c r="AQ37" s="68">
        <f>Performance!$AH$56</f>
        <v>2352.2184150000003</v>
      </c>
      <c r="AR37" s="68">
        <f>Performance!$AH$57</f>
        <v>2352.2184150000003</v>
      </c>
      <c r="AS37" s="68">
        <f>Performance!$AH$58</f>
        <v>2352.2184150000003</v>
      </c>
      <c r="AT37" s="68">
        <f>Performance!$AH$59</f>
        <v>2352.2184150000003</v>
      </c>
      <c r="AU37" s="68">
        <f>Performance!$AH$60</f>
        <v>2352.2184150000003</v>
      </c>
      <c r="AV37" s="68">
        <f>Performance!$AH$61</f>
        <v>2352.2184150000003</v>
      </c>
      <c r="AW37" s="68">
        <f t="shared" si="20"/>
        <v>29534.622145909088</v>
      </c>
      <c r="AX37" s="68">
        <f>Performance!$AH$62</f>
        <v>2352.2184150000003</v>
      </c>
      <c r="AY37" s="68">
        <f>Performance!$AH$63</f>
        <v>0</v>
      </c>
      <c r="AZ37" s="68">
        <f>Performance!$AH$64</f>
        <v>1220.0731936363641</v>
      </c>
      <c r="BA37" s="68">
        <f>Performance!$AH$65</f>
        <v>2352.2184150000003</v>
      </c>
      <c r="BB37" s="68">
        <f>Performance!$AH$66</f>
        <v>2352.2184150000003</v>
      </c>
      <c r="BC37" s="68">
        <f>Performance!$AH$67</f>
        <v>2352.2184150000003</v>
      </c>
      <c r="BD37" s="68">
        <f>Performance!$AH$68</f>
        <v>2352.2184150000003</v>
      </c>
      <c r="BE37" s="68">
        <f>Performance!$AH$69</f>
        <v>2352.2184150000003</v>
      </c>
      <c r="BF37" s="68">
        <f>Performance!$AH$70</f>
        <v>2352.2184150000003</v>
      </c>
      <c r="BG37" s="68">
        <f>Performance!$AH$71</f>
        <v>2352.2184150000003</v>
      </c>
      <c r="BH37" s="68">
        <f>Performance!$AH$72</f>
        <v>2352.2184150000003</v>
      </c>
      <c r="BI37" s="68">
        <f>Performance!$AH$73</f>
        <v>2352.2184150000003</v>
      </c>
      <c r="BJ37" s="68">
        <f t="shared" si="21"/>
        <v>54276.879489545448</v>
      </c>
      <c r="BK37" s="68">
        <f>Performance!$AH$74</f>
        <v>2352.2184150000003</v>
      </c>
      <c r="BL37" s="68">
        <f>Performance!$AH$75</f>
        <v>2352.2184150000003</v>
      </c>
      <c r="BM37" s="68">
        <f>Performance!$AH$76</f>
        <v>2352.2184150000003</v>
      </c>
      <c r="BN37" s="68">
        <f>Performance!$AH$77</f>
        <v>2352.2184150000003</v>
      </c>
      <c r="BO37" s="68">
        <f>Performance!$AH$78</f>
        <v>2352.2184150000003</v>
      </c>
      <c r="BP37" s="68">
        <f>Performance!$AH$79</f>
        <v>2352.2184150000003</v>
      </c>
      <c r="BQ37" s="68">
        <f>Performance!$AH$80</f>
        <v>2352.2184150000003</v>
      </c>
      <c r="BR37" s="68">
        <f>Performance!$AH$81</f>
        <v>0</v>
      </c>
      <c r="BS37" s="68">
        <f>Performance!$AH$82</f>
        <v>1220.0731936363641</v>
      </c>
      <c r="BT37" s="68">
        <f>Performance!$AH$83</f>
        <v>2352.2184150000003</v>
      </c>
      <c r="BU37" s="68">
        <f>Performance!$AH$84</f>
        <v>2352.2184150000003</v>
      </c>
      <c r="BV37" s="68">
        <f>Performance!$AH$85</f>
        <v>2352.2184150000003</v>
      </c>
      <c r="BW37" s="69">
        <f t="shared" si="22"/>
        <v>79019.136833181808</v>
      </c>
    </row>
    <row r="38" spans="1:75" ht="15.75" hidden="1" outlineLevel="1" thickBot="1" x14ac:dyDescent="0.3">
      <c r="A38" s="77">
        <v>14</v>
      </c>
      <c r="B38" s="68">
        <f>Performance!$F$58</f>
        <v>691.80725500000005</v>
      </c>
      <c r="C38" s="68">
        <f>Performance!$T$58</f>
        <v>1422.9810849999999</v>
      </c>
      <c r="D38" s="68">
        <f>Performance!$AH$58</f>
        <v>2352.2184150000003</v>
      </c>
      <c r="E38" s="321"/>
      <c r="H38" s="291"/>
      <c r="I38" s="66" t="s">
        <v>80</v>
      </c>
      <c r="J38" s="66">
        <v>24</v>
      </c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198"/>
      <c r="Y38" s="198"/>
      <c r="Z38" s="198"/>
      <c r="AA38" s="198"/>
      <c r="AB38" s="198"/>
      <c r="AC38" s="198"/>
      <c r="AD38" s="198"/>
      <c r="AE38" s="68">
        <f>Performance!$F$45</f>
        <v>0</v>
      </c>
      <c r="AF38" s="68">
        <f>Performance!$F$46</f>
        <v>0</v>
      </c>
      <c r="AG38" s="68">
        <f>Performance!$F$47</f>
        <v>0</v>
      </c>
      <c r="AH38" s="68">
        <f>Performance!$F$48</f>
        <v>0</v>
      </c>
      <c r="AI38" s="68">
        <f>Performance!$F$49</f>
        <v>265.03627500000061</v>
      </c>
      <c r="AJ38" s="68">
        <f t="shared" si="23"/>
        <v>265.03627500000061</v>
      </c>
      <c r="AK38" s="68">
        <f>Performance!$F$50</f>
        <v>691.80725500000005</v>
      </c>
      <c r="AL38" s="68">
        <f>Performance!$F$51</f>
        <v>691.80725500000005</v>
      </c>
      <c r="AM38" s="68">
        <f>Performance!$F$52</f>
        <v>691.80725500000005</v>
      </c>
      <c r="AN38" s="68">
        <f>Performance!$F$53</f>
        <v>691.80725500000005</v>
      </c>
      <c r="AO38" s="68">
        <f>Performance!$F$54</f>
        <v>691.80725500000005</v>
      </c>
      <c r="AP38" s="68">
        <f>Performance!$F$55</f>
        <v>691.80725500000005</v>
      </c>
      <c r="AQ38" s="68">
        <f>Performance!$F$56</f>
        <v>691.80725500000005</v>
      </c>
      <c r="AR38" s="68">
        <f>Performance!$F$57</f>
        <v>691.80725500000005</v>
      </c>
      <c r="AS38" s="68">
        <f>Performance!$F$58</f>
        <v>691.80725500000005</v>
      </c>
      <c r="AT38" s="68">
        <f>Performance!$F$59</f>
        <v>691.80725500000005</v>
      </c>
      <c r="AU38" s="68">
        <f>Performance!$F$60</f>
        <v>691.80725500000005</v>
      </c>
      <c r="AV38" s="68">
        <f>Performance!$F$61</f>
        <v>691.80725500000005</v>
      </c>
      <c r="AW38" s="68">
        <f t="shared" si="20"/>
        <v>8566.7233349999988</v>
      </c>
      <c r="AX38" s="68">
        <f>Performance!$F$62</f>
        <v>691.80725500000005</v>
      </c>
      <c r="AY38" s="68">
        <f>Performance!$F$63</f>
        <v>0</v>
      </c>
      <c r="AZ38" s="68">
        <f>Performance!$F$64</f>
        <v>318.94784333333337</v>
      </c>
      <c r="BA38" s="68">
        <f>Performance!$F$65</f>
        <v>691.80725500000005</v>
      </c>
      <c r="BB38" s="68">
        <f>Performance!$F$66</f>
        <v>691.80725500000005</v>
      </c>
      <c r="BC38" s="68">
        <f>Performance!$F$67</f>
        <v>691.80725500000005</v>
      </c>
      <c r="BD38" s="68">
        <f>Performance!$F$68</f>
        <v>691.80725500000005</v>
      </c>
      <c r="BE38" s="68">
        <f>Performance!$F$69</f>
        <v>691.80725500000005</v>
      </c>
      <c r="BF38" s="68">
        <f>Performance!$F$70</f>
        <v>691.80725500000005</v>
      </c>
      <c r="BG38" s="68">
        <f>Performance!$F$71</f>
        <v>691.80725500000005</v>
      </c>
      <c r="BH38" s="68">
        <f>Performance!$F$72</f>
        <v>691.80725500000005</v>
      </c>
      <c r="BI38" s="68">
        <f>Performance!$F$73</f>
        <v>691.80725500000005</v>
      </c>
      <c r="BJ38" s="68">
        <f t="shared" si="21"/>
        <v>15803.743728333331</v>
      </c>
      <c r="BK38" s="68">
        <f>Performance!$F$74</f>
        <v>691.80725500000005</v>
      </c>
      <c r="BL38" s="68">
        <f>Performance!$F$75</f>
        <v>691.80725500000005</v>
      </c>
      <c r="BM38" s="68">
        <f>Performance!$F$76</f>
        <v>691.80725500000005</v>
      </c>
      <c r="BN38" s="68">
        <f>Performance!$F$77</f>
        <v>691.80725500000005</v>
      </c>
      <c r="BO38" s="68">
        <f>Performance!$F$78</f>
        <v>691.80725500000005</v>
      </c>
      <c r="BP38" s="68">
        <f>Performance!$F$79</f>
        <v>691.80725500000005</v>
      </c>
      <c r="BQ38" s="68">
        <f>Performance!$F$80</f>
        <v>691.80725500000005</v>
      </c>
      <c r="BR38" s="68">
        <f>Performance!$F$81</f>
        <v>0</v>
      </c>
      <c r="BS38" s="68">
        <f>Performance!$F$82</f>
        <v>318.94784333333337</v>
      </c>
      <c r="BT38" s="68">
        <f>Performance!$F$83</f>
        <v>691.80725500000005</v>
      </c>
      <c r="BU38" s="68">
        <f>Performance!$F$84</f>
        <v>691.80725500000005</v>
      </c>
      <c r="BV38" s="68">
        <f>Performance!$F$85</f>
        <v>691.80725500000005</v>
      </c>
      <c r="BW38" s="69">
        <f t="shared" si="22"/>
        <v>23040.764121666663</v>
      </c>
    </row>
    <row r="39" spans="1:75" ht="15.75" hidden="1" outlineLevel="1" thickBot="1" x14ac:dyDescent="0.3">
      <c r="A39" s="77">
        <v>15</v>
      </c>
      <c r="B39" s="68">
        <f>Performance!$F$59</f>
        <v>691.80725500000005</v>
      </c>
      <c r="C39" s="68">
        <f>Performance!$T$59</f>
        <v>1422.9810849999999</v>
      </c>
      <c r="D39" s="68">
        <f>Performance!$AH$59</f>
        <v>2352.2184150000003</v>
      </c>
      <c r="E39" s="321"/>
      <c r="H39" s="291"/>
      <c r="I39" s="66" t="s">
        <v>96</v>
      </c>
      <c r="J39" s="66">
        <v>25</v>
      </c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198"/>
      <c r="Y39" s="198"/>
      <c r="Z39" s="198"/>
      <c r="AA39" s="198"/>
      <c r="AB39" s="198"/>
      <c r="AC39" s="198"/>
      <c r="AD39" s="198"/>
      <c r="AE39" s="198"/>
      <c r="AF39" s="68">
        <f>Performance!$T$45</f>
        <v>0</v>
      </c>
      <c r="AG39" s="68">
        <f>Performance!$T$46</f>
        <v>0</v>
      </c>
      <c r="AH39" s="68">
        <f>Performance!$T$47</f>
        <v>0</v>
      </c>
      <c r="AI39" s="68">
        <f>Performance!$T$48</f>
        <v>0</v>
      </c>
      <c r="AJ39" s="68">
        <f t="shared" si="23"/>
        <v>0</v>
      </c>
      <c r="AK39" s="68">
        <f>Performance!$T$49</f>
        <v>0</v>
      </c>
      <c r="AL39" s="68">
        <f>Performance!$T$50</f>
        <v>407.70469181818044</v>
      </c>
      <c r="AM39" s="68">
        <f>Performance!$T$51</f>
        <v>1422.9810849999999</v>
      </c>
      <c r="AN39" s="68">
        <f>Performance!$T$52</f>
        <v>1422.9810849999999</v>
      </c>
      <c r="AO39" s="68">
        <f>Performance!$T$53</f>
        <v>1422.9810849999999</v>
      </c>
      <c r="AP39" s="68">
        <f>Performance!$T$54</f>
        <v>1422.9810849999999</v>
      </c>
      <c r="AQ39" s="68">
        <f>Performance!$T$55</f>
        <v>1422.9810849999999</v>
      </c>
      <c r="AR39" s="68">
        <f>Performance!$T$56</f>
        <v>1422.9810849999999</v>
      </c>
      <c r="AS39" s="68">
        <f>Performance!$T$57</f>
        <v>1422.9810849999999</v>
      </c>
      <c r="AT39" s="68">
        <f>Performance!$T$58</f>
        <v>1422.9810849999999</v>
      </c>
      <c r="AU39" s="68">
        <f>Performance!$T$59</f>
        <v>1422.9810849999999</v>
      </c>
      <c r="AV39" s="68">
        <f>Performance!$T$60</f>
        <v>1422.9810849999999</v>
      </c>
      <c r="AW39" s="68">
        <f t="shared" si="20"/>
        <v>14637.515541818177</v>
      </c>
      <c r="AX39" s="68">
        <f>Performance!$T$61</f>
        <v>1422.9810849999999</v>
      </c>
      <c r="AY39" s="68">
        <f>Performance!$T$62</f>
        <v>1422.9810849999999</v>
      </c>
      <c r="AZ39" s="68">
        <f>Performance!$T$63</f>
        <v>0</v>
      </c>
      <c r="BA39" s="68">
        <f>Performance!$T$64</f>
        <v>135.90156393939378</v>
      </c>
      <c r="BB39" s="68">
        <f>Performance!$T$65</f>
        <v>1422.9810849999999</v>
      </c>
      <c r="BC39" s="68">
        <f>Performance!$T$66</f>
        <v>1422.9810849999999</v>
      </c>
      <c r="BD39" s="68">
        <f>Performance!$T$67</f>
        <v>1422.9810849999999</v>
      </c>
      <c r="BE39" s="68">
        <f>Performance!$T$68</f>
        <v>1422.9810849999999</v>
      </c>
      <c r="BF39" s="68">
        <f>Performance!$T$69</f>
        <v>1422.9810849999999</v>
      </c>
      <c r="BG39" s="68">
        <f>Performance!$T$70</f>
        <v>1422.9810849999999</v>
      </c>
      <c r="BH39" s="68">
        <f>Performance!$T$71</f>
        <v>1422.9810849999999</v>
      </c>
      <c r="BI39" s="68">
        <f>Performance!$T$72</f>
        <v>1422.9810849999999</v>
      </c>
      <c r="BJ39" s="68">
        <f t="shared" si="21"/>
        <v>29003.227955757568</v>
      </c>
      <c r="BK39" s="68">
        <f>Performance!$T$73</f>
        <v>1422.9810849999999</v>
      </c>
      <c r="BL39" s="68">
        <f>Performance!$T$74</f>
        <v>1422.9810849999999</v>
      </c>
      <c r="BM39" s="68">
        <f>Performance!$T$75</f>
        <v>1422.9810849999999</v>
      </c>
      <c r="BN39" s="68">
        <f>Performance!$T$76</f>
        <v>1422.9810849999999</v>
      </c>
      <c r="BO39" s="68">
        <f>Performance!$T$77</f>
        <v>1422.9810849999999</v>
      </c>
      <c r="BP39" s="68">
        <f>Performance!$T$78</f>
        <v>1422.9810849999999</v>
      </c>
      <c r="BQ39" s="68">
        <f>Performance!$T$79</f>
        <v>1422.9810849999999</v>
      </c>
      <c r="BR39" s="68">
        <f>Performance!$T$80</f>
        <v>1422.9810849999999</v>
      </c>
      <c r="BS39" s="68">
        <f>Performance!$T$81</f>
        <v>0</v>
      </c>
      <c r="BT39" s="68">
        <f>Performance!$T$82</f>
        <v>135.90156393939378</v>
      </c>
      <c r="BU39" s="68">
        <f>Performance!$T$83</f>
        <v>1422.9810849999999</v>
      </c>
      <c r="BV39" s="68">
        <f>Performance!$T$84</f>
        <v>1422.9810849999999</v>
      </c>
      <c r="BW39" s="69">
        <f t="shared" si="22"/>
        <v>43368.940369696953</v>
      </c>
    </row>
    <row r="40" spans="1:75" ht="15.75" hidden="1" outlineLevel="1" thickBot="1" x14ac:dyDescent="0.3">
      <c r="A40" s="77">
        <v>16</v>
      </c>
      <c r="B40" s="68">
        <f>Performance!$F$60</f>
        <v>691.80725500000005</v>
      </c>
      <c r="C40" s="68">
        <f>Performance!$T$60</f>
        <v>1422.9810849999999</v>
      </c>
      <c r="D40" s="68">
        <f>Performance!$AH$60</f>
        <v>2352.2184150000003</v>
      </c>
      <c r="E40" s="321"/>
      <c r="H40" s="291"/>
      <c r="I40" s="66" t="s">
        <v>96</v>
      </c>
      <c r="J40" s="66">
        <v>26</v>
      </c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198"/>
      <c r="Y40" s="198"/>
      <c r="Z40" s="198"/>
      <c r="AA40" s="198"/>
      <c r="AB40" s="198"/>
      <c r="AC40" s="198"/>
      <c r="AD40" s="198"/>
      <c r="AE40" s="198"/>
      <c r="AF40" s="68">
        <f>Performance!$T$45</f>
        <v>0</v>
      </c>
      <c r="AG40" s="68">
        <f>Performance!$T$46</f>
        <v>0</v>
      </c>
      <c r="AH40" s="68">
        <f>Performance!$T$47</f>
        <v>0</v>
      </c>
      <c r="AI40" s="68">
        <f>Performance!$T$48</f>
        <v>0</v>
      </c>
      <c r="AJ40" s="68">
        <f t="shared" si="23"/>
        <v>0</v>
      </c>
      <c r="AK40" s="68">
        <f>Performance!$T$49</f>
        <v>0</v>
      </c>
      <c r="AL40" s="68">
        <f>Performance!$T$50</f>
        <v>407.70469181818044</v>
      </c>
      <c r="AM40" s="68">
        <f>Performance!$T$51</f>
        <v>1422.9810849999999</v>
      </c>
      <c r="AN40" s="68">
        <f>Performance!$T$52</f>
        <v>1422.9810849999999</v>
      </c>
      <c r="AO40" s="68">
        <f>Performance!$T$53</f>
        <v>1422.9810849999999</v>
      </c>
      <c r="AP40" s="68">
        <f>Performance!$T$54</f>
        <v>1422.9810849999999</v>
      </c>
      <c r="AQ40" s="68">
        <f>Performance!$T$55</f>
        <v>1422.9810849999999</v>
      </c>
      <c r="AR40" s="68">
        <f>Performance!$T$56</f>
        <v>1422.9810849999999</v>
      </c>
      <c r="AS40" s="68">
        <f>Performance!$T$57</f>
        <v>1422.9810849999999</v>
      </c>
      <c r="AT40" s="68">
        <f>Performance!$T$58</f>
        <v>1422.9810849999999</v>
      </c>
      <c r="AU40" s="68">
        <f>Performance!$T$59</f>
        <v>1422.9810849999999</v>
      </c>
      <c r="AV40" s="68">
        <f>Performance!$T$60</f>
        <v>1422.9810849999999</v>
      </c>
      <c r="AW40" s="68">
        <f t="shared" si="20"/>
        <v>14637.515541818177</v>
      </c>
      <c r="AX40" s="68">
        <f>Performance!$T$61</f>
        <v>1422.9810849999999</v>
      </c>
      <c r="AY40" s="68">
        <f>Performance!$T$62</f>
        <v>1422.9810849999999</v>
      </c>
      <c r="AZ40" s="68">
        <f>Performance!$T$63</f>
        <v>0</v>
      </c>
      <c r="BA40" s="68">
        <f>Performance!$T$64</f>
        <v>135.90156393939378</v>
      </c>
      <c r="BB40" s="68">
        <f>Performance!$T$65</f>
        <v>1422.9810849999999</v>
      </c>
      <c r="BC40" s="68">
        <f>Performance!$T$66</f>
        <v>1422.9810849999999</v>
      </c>
      <c r="BD40" s="68">
        <f>Performance!$T$67</f>
        <v>1422.9810849999999</v>
      </c>
      <c r="BE40" s="68">
        <f>Performance!$T$68</f>
        <v>1422.9810849999999</v>
      </c>
      <c r="BF40" s="68">
        <f>Performance!$T$69</f>
        <v>1422.9810849999999</v>
      </c>
      <c r="BG40" s="68">
        <f>Performance!$T$70</f>
        <v>1422.9810849999999</v>
      </c>
      <c r="BH40" s="68">
        <f>Performance!$T$71</f>
        <v>1422.9810849999999</v>
      </c>
      <c r="BI40" s="68">
        <f>Performance!$T$72</f>
        <v>1422.9810849999999</v>
      </c>
      <c r="BJ40" s="68">
        <f t="shared" si="21"/>
        <v>29003.227955757568</v>
      </c>
      <c r="BK40" s="68">
        <f>Performance!$T$73</f>
        <v>1422.9810849999999</v>
      </c>
      <c r="BL40" s="68">
        <f>Performance!$T$74</f>
        <v>1422.9810849999999</v>
      </c>
      <c r="BM40" s="68">
        <f>Performance!$T$75</f>
        <v>1422.9810849999999</v>
      </c>
      <c r="BN40" s="68">
        <f>Performance!$T$76</f>
        <v>1422.9810849999999</v>
      </c>
      <c r="BO40" s="68">
        <f>Performance!$T$77</f>
        <v>1422.9810849999999</v>
      </c>
      <c r="BP40" s="68">
        <f>Performance!$T$78</f>
        <v>1422.9810849999999</v>
      </c>
      <c r="BQ40" s="68">
        <f>Performance!$T$79</f>
        <v>1422.9810849999999</v>
      </c>
      <c r="BR40" s="68">
        <f>Performance!$T$80</f>
        <v>1422.9810849999999</v>
      </c>
      <c r="BS40" s="68">
        <f>Performance!$T$81</f>
        <v>0</v>
      </c>
      <c r="BT40" s="68">
        <f>Performance!$T$82</f>
        <v>135.90156393939378</v>
      </c>
      <c r="BU40" s="68">
        <f>Performance!$T$83</f>
        <v>1422.9810849999999</v>
      </c>
      <c r="BV40" s="68">
        <f>Performance!$T$84</f>
        <v>1422.9810849999999</v>
      </c>
      <c r="BW40" s="69">
        <f t="shared" si="22"/>
        <v>43368.940369696953</v>
      </c>
    </row>
    <row r="41" spans="1:75" ht="15.75" hidden="1" outlineLevel="1" thickBot="1" x14ac:dyDescent="0.3">
      <c r="A41" s="77">
        <v>17</v>
      </c>
      <c r="B41" s="68">
        <f>Performance!$F$61</f>
        <v>691.80725500000005</v>
      </c>
      <c r="C41" s="68">
        <f>Performance!$T$61</f>
        <v>1422.9810849999999</v>
      </c>
      <c r="D41" s="68">
        <f>Performance!$AH$61</f>
        <v>2352.2184150000003</v>
      </c>
      <c r="E41" s="321"/>
      <c r="H41" s="291"/>
      <c r="I41" s="66" t="s">
        <v>81</v>
      </c>
      <c r="J41" s="66">
        <v>27</v>
      </c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198"/>
      <c r="Y41" s="198"/>
      <c r="Z41" s="198"/>
      <c r="AA41" s="198"/>
      <c r="AB41" s="198"/>
      <c r="AC41" s="198"/>
      <c r="AD41" s="198"/>
      <c r="AE41" s="198"/>
      <c r="AF41" s="198"/>
      <c r="AG41" s="68">
        <f>Performance!$AH$45</f>
        <v>0</v>
      </c>
      <c r="AH41" s="68">
        <f>Performance!$AH$46</f>
        <v>0</v>
      </c>
      <c r="AI41" s="68">
        <f>Performance!$AH$47</f>
        <v>0</v>
      </c>
      <c r="AJ41" s="68">
        <f t="shared" si="23"/>
        <v>0</v>
      </c>
      <c r="AK41" s="68">
        <f>Performance!$AH$48</f>
        <v>0</v>
      </c>
      <c r="AL41" s="68">
        <f>Performance!$AH$49</f>
        <v>1308.0011659090915</v>
      </c>
      <c r="AM41" s="68">
        <f>Performance!$AH$50</f>
        <v>2352.2184150000003</v>
      </c>
      <c r="AN41" s="68">
        <f>Performance!$AH$51</f>
        <v>2352.2184150000003</v>
      </c>
      <c r="AO41" s="68">
        <f>Performance!$AH$52</f>
        <v>2352.2184150000003</v>
      </c>
      <c r="AP41" s="68">
        <f>Performance!$AH$53</f>
        <v>2352.2184150000003</v>
      </c>
      <c r="AQ41" s="68">
        <f>Performance!$AH$54</f>
        <v>2352.2184150000003</v>
      </c>
      <c r="AR41" s="68">
        <f>Performance!$AH$55</f>
        <v>2352.2184150000003</v>
      </c>
      <c r="AS41" s="68">
        <f>Performance!$AH$56</f>
        <v>2352.2184150000003</v>
      </c>
      <c r="AT41" s="68">
        <f>Performance!$AH$57</f>
        <v>2352.2184150000003</v>
      </c>
      <c r="AU41" s="68">
        <f>Performance!$AH$58</f>
        <v>2352.2184150000003</v>
      </c>
      <c r="AV41" s="68">
        <f>Performance!$AH$59</f>
        <v>2352.2184150000003</v>
      </c>
      <c r="AW41" s="68">
        <f t="shared" si="20"/>
        <v>24830.18531590909</v>
      </c>
      <c r="AX41" s="68">
        <f>Performance!$AH$60</f>
        <v>2352.2184150000003</v>
      </c>
      <c r="AY41" s="68">
        <f>Performance!$AH$61</f>
        <v>2352.2184150000003</v>
      </c>
      <c r="AZ41" s="68">
        <f>Performance!$AH$62</f>
        <v>2352.2184150000003</v>
      </c>
      <c r="BA41" s="68">
        <f>Performance!$AH$63</f>
        <v>0</v>
      </c>
      <c r="BB41" s="68">
        <f>Performance!$AH$64</f>
        <v>1220.0731936363641</v>
      </c>
      <c r="BC41" s="68">
        <f>Performance!$AH$65</f>
        <v>2352.2184150000003</v>
      </c>
      <c r="BD41" s="68">
        <f>Performance!$AH$66</f>
        <v>2352.2184150000003</v>
      </c>
      <c r="BE41" s="68">
        <f>Performance!$AH$67</f>
        <v>2352.2184150000003</v>
      </c>
      <c r="BF41" s="68">
        <f>Performance!$AH$68</f>
        <v>2352.2184150000003</v>
      </c>
      <c r="BG41" s="68">
        <f>Performance!$AH$69</f>
        <v>2352.2184150000003</v>
      </c>
      <c r="BH41" s="68">
        <f>Performance!$AH$70</f>
        <v>2352.2184150000003</v>
      </c>
      <c r="BI41" s="68">
        <f>Performance!$AH$71</f>
        <v>2352.2184150000003</v>
      </c>
      <c r="BJ41" s="68">
        <f t="shared" si="21"/>
        <v>49572.44265954545</v>
      </c>
      <c r="BK41" s="68">
        <f>Performance!$AH$72</f>
        <v>2352.2184150000003</v>
      </c>
      <c r="BL41" s="68">
        <f>Performance!$AH$73</f>
        <v>2352.2184150000003</v>
      </c>
      <c r="BM41" s="68">
        <f>Performance!$AH$74</f>
        <v>2352.2184150000003</v>
      </c>
      <c r="BN41" s="68">
        <f>Performance!$AH$75</f>
        <v>2352.2184150000003</v>
      </c>
      <c r="BO41" s="68">
        <f>Performance!$AH$76</f>
        <v>2352.2184150000003</v>
      </c>
      <c r="BP41" s="68">
        <f>Performance!$AH$77</f>
        <v>2352.2184150000003</v>
      </c>
      <c r="BQ41" s="68">
        <f>Performance!$AH$78</f>
        <v>2352.2184150000003</v>
      </c>
      <c r="BR41" s="68">
        <f>Performance!$AH$79</f>
        <v>2352.2184150000003</v>
      </c>
      <c r="BS41" s="68">
        <f>Performance!$AH$80</f>
        <v>2352.2184150000003</v>
      </c>
      <c r="BT41" s="68">
        <f>Performance!$AH$81</f>
        <v>0</v>
      </c>
      <c r="BU41" s="68">
        <f>Performance!$AH$82</f>
        <v>1220.0731936363641</v>
      </c>
      <c r="BV41" s="68">
        <f>Performance!$AH$83</f>
        <v>2352.2184150000003</v>
      </c>
      <c r="BW41" s="69">
        <f t="shared" si="22"/>
        <v>74314.700003181817</v>
      </c>
    </row>
    <row r="42" spans="1:75" ht="15.75" hidden="1" outlineLevel="1" thickBot="1" x14ac:dyDescent="0.3">
      <c r="A42" s="77">
        <v>18</v>
      </c>
      <c r="B42" s="68">
        <f>Performance!$F$62</f>
        <v>691.80725500000005</v>
      </c>
      <c r="C42" s="68">
        <f>Performance!$T$62</f>
        <v>1422.9810849999999</v>
      </c>
      <c r="D42" s="68">
        <f>Performance!$AH$62</f>
        <v>2352.2184150000003</v>
      </c>
      <c r="E42" s="321"/>
      <c r="H42" s="291"/>
      <c r="I42" s="66" t="s">
        <v>96</v>
      </c>
      <c r="J42" s="66">
        <v>28</v>
      </c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68">
        <f>Performance!$T$45</f>
        <v>0</v>
      </c>
      <c r="AI42" s="68">
        <f>Performance!$T$46</f>
        <v>0</v>
      </c>
      <c r="AJ42" s="68">
        <f t="shared" si="23"/>
        <v>0</v>
      </c>
      <c r="AK42" s="68">
        <f>Performance!$T$47</f>
        <v>0</v>
      </c>
      <c r="AL42" s="68">
        <f>Performance!$T$48</f>
        <v>0</v>
      </c>
      <c r="AM42" s="68">
        <f>Performance!$T$49</f>
        <v>0</v>
      </c>
      <c r="AN42" s="68">
        <f>Performance!$T$50</f>
        <v>407.70469181818044</v>
      </c>
      <c r="AO42" s="68">
        <f>Performance!$T$51</f>
        <v>1422.9810849999999</v>
      </c>
      <c r="AP42" s="68">
        <f>Performance!$T$52</f>
        <v>1422.9810849999999</v>
      </c>
      <c r="AQ42" s="68">
        <f>Performance!$T$53</f>
        <v>1422.9810849999999</v>
      </c>
      <c r="AR42" s="68">
        <f>Performance!$T$54</f>
        <v>1422.9810849999999</v>
      </c>
      <c r="AS42" s="68">
        <f>Performance!$T$55</f>
        <v>1422.9810849999999</v>
      </c>
      <c r="AT42" s="68">
        <f>Performance!$T$56</f>
        <v>1422.9810849999999</v>
      </c>
      <c r="AU42" s="68">
        <f>Performance!$T$57</f>
        <v>1422.9810849999999</v>
      </c>
      <c r="AV42" s="68">
        <f>Performance!$T$58</f>
        <v>1422.9810849999999</v>
      </c>
      <c r="AW42" s="68">
        <f t="shared" si="20"/>
        <v>11791.553371818178</v>
      </c>
      <c r="AX42" s="68">
        <f>Performance!$T$59</f>
        <v>1422.9810849999999</v>
      </c>
      <c r="AY42" s="68">
        <f>Performance!$T$60</f>
        <v>1422.9810849999999</v>
      </c>
      <c r="AZ42" s="68">
        <f>Performance!$T$61</f>
        <v>1422.9810849999999</v>
      </c>
      <c r="BA42" s="68">
        <f>Performance!$T$62</f>
        <v>1422.9810849999999</v>
      </c>
      <c r="BB42" s="68">
        <f>Performance!$T$63</f>
        <v>0</v>
      </c>
      <c r="BC42" s="68">
        <f>Performance!$T$64</f>
        <v>135.90156393939378</v>
      </c>
      <c r="BD42" s="68">
        <f>Performance!$T$65</f>
        <v>1422.9810849999999</v>
      </c>
      <c r="BE42" s="68">
        <f>Performance!$T$66</f>
        <v>1422.9810849999999</v>
      </c>
      <c r="BF42" s="68">
        <f>Performance!$T$67</f>
        <v>1422.9810849999999</v>
      </c>
      <c r="BG42" s="68">
        <f>Performance!$T$68</f>
        <v>1422.9810849999999</v>
      </c>
      <c r="BH42" s="68">
        <f>Performance!$T$69</f>
        <v>1422.9810849999999</v>
      </c>
      <c r="BI42" s="68">
        <f>Performance!$T$70</f>
        <v>1422.9810849999999</v>
      </c>
      <c r="BJ42" s="68">
        <f t="shared" si="21"/>
        <v>26157.265785757569</v>
      </c>
      <c r="BK42" s="68">
        <f>Performance!$T$71</f>
        <v>1422.9810849999999</v>
      </c>
      <c r="BL42" s="68">
        <f>Performance!$T$72</f>
        <v>1422.9810849999999</v>
      </c>
      <c r="BM42" s="68">
        <f>Performance!$T$73</f>
        <v>1422.9810849999999</v>
      </c>
      <c r="BN42" s="68">
        <f>Performance!$T$74</f>
        <v>1422.9810849999999</v>
      </c>
      <c r="BO42" s="68">
        <f>Performance!$T$75</f>
        <v>1422.9810849999999</v>
      </c>
      <c r="BP42" s="68">
        <f>Performance!$T$76</f>
        <v>1422.9810849999999</v>
      </c>
      <c r="BQ42" s="68">
        <f>Performance!$T$77</f>
        <v>1422.9810849999999</v>
      </c>
      <c r="BR42" s="68">
        <f>Performance!$T$78</f>
        <v>1422.9810849999999</v>
      </c>
      <c r="BS42" s="68">
        <f>Performance!$T$79</f>
        <v>1422.9810849999999</v>
      </c>
      <c r="BT42" s="68">
        <f>Performance!$T$80</f>
        <v>1422.9810849999999</v>
      </c>
      <c r="BU42" s="68">
        <f>Performance!$T$81</f>
        <v>0</v>
      </c>
      <c r="BV42" s="68">
        <f>Performance!$T$82</f>
        <v>135.90156393939378</v>
      </c>
      <c r="BW42" s="69">
        <f t="shared" si="22"/>
        <v>40522.978199696954</v>
      </c>
    </row>
    <row r="43" spans="1:75" ht="15.75" hidden="1" outlineLevel="1" thickBot="1" x14ac:dyDescent="0.3">
      <c r="A43" s="77">
        <v>19</v>
      </c>
      <c r="B43" s="68">
        <f>Performance!$F$63</f>
        <v>0</v>
      </c>
      <c r="C43" s="68">
        <f>Performance!$T$63</f>
        <v>0</v>
      </c>
      <c r="D43" s="68">
        <f>Performance!$AH$63</f>
        <v>0</v>
      </c>
      <c r="E43" s="321"/>
      <c r="H43" s="291"/>
      <c r="I43" s="66" t="s">
        <v>81</v>
      </c>
      <c r="J43" s="66">
        <v>29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68">
        <f>Performance!$AH$45</f>
        <v>0</v>
      </c>
      <c r="AJ43" s="68">
        <f t="shared" si="23"/>
        <v>0</v>
      </c>
      <c r="AK43" s="68">
        <f>Performance!$AH$46</f>
        <v>0</v>
      </c>
      <c r="AL43" s="68">
        <f>Performance!$AH$47</f>
        <v>0</v>
      </c>
      <c r="AM43" s="68">
        <f>Performance!$AH$48</f>
        <v>0</v>
      </c>
      <c r="AN43" s="68">
        <f>Performance!$AH$49</f>
        <v>1308.0011659090915</v>
      </c>
      <c r="AO43" s="68">
        <f>Performance!$AH$50</f>
        <v>2352.2184150000003</v>
      </c>
      <c r="AP43" s="68">
        <f>Performance!$AH$51</f>
        <v>2352.2184150000003</v>
      </c>
      <c r="AQ43" s="68">
        <f>Performance!$AH$52</f>
        <v>2352.2184150000003</v>
      </c>
      <c r="AR43" s="68">
        <f>Performance!$AH$53</f>
        <v>2352.2184150000003</v>
      </c>
      <c r="AS43" s="68">
        <f>Performance!$AH$54</f>
        <v>2352.2184150000003</v>
      </c>
      <c r="AT43" s="68">
        <f>Performance!$AH$55</f>
        <v>2352.2184150000003</v>
      </c>
      <c r="AU43" s="68">
        <f>Performance!$AH$56</f>
        <v>2352.2184150000003</v>
      </c>
      <c r="AV43" s="68">
        <f>Performance!$AH$57</f>
        <v>2352.2184150000003</v>
      </c>
      <c r="AW43" s="68">
        <f t="shared" si="20"/>
        <v>20125.748485909091</v>
      </c>
      <c r="AX43" s="68">
        <f>Performance!$AH$58</f>
        <v>2352.2184150000003</v>
      </c>
      <c r="AY43" s="68">
        <f>Performance!$AH$59</f>
        <v>2352.2184150000003</v>
      </c>
      <c r="AZ43" s="68">
        <f>Performance!$AH$60</f>
        <v>2352.2184150000003</v>
      </c>
      <c r="BA43" s="68">
        <f>Performance!$AH$61</f>
        <v>2352.2184150000003</v>
      </c>
      <c r="BB43" s="68">
        <f>Performance!$AH$62</f>
        <v>2352.2184150000003</v>
      </c>
      <c r="BC43" s="68">
        <f>Performance!$AH$63</f>
        <v>0</v>
      </c>
      <c r="BD43" s="68">
        <f>Performance!$AH$64</f>
        <v>1220.0731936363641</v>
      </c>
      <c r="BE43" s="68">
        <f>Performance!$AH$65</f>
        <v>2352.2184150000003</v>
      </c>
      <c r="BF43" s="68">
        <f>Performance!$AH$66</f>
        <v>2352.2184150000003</v>
      </c>
      <c r="BG43" s="68">
        <f>Performance!$AH$67</f>
        <v>2352.2184150000003</v>
      </c>
      <c r="BH43" s="68">
        <f>Performance!$AH$68</f>
        <v>2352.2184150000003</v>
      </c>
      <c r="BI43" s="68">
        <f>Performance!$AH$69</f>
        <v>2352.2184150000003</v>
      </c>
      <c r="BJ43" s="68">
        <f t="shared" si="21"/>
        <v>44868.005829545451</v>
      </c>
      <c r="BK43" s="68">
        <f>Performance!$AH$70</f>
        <v>2352.2184150000003</v>
      </c>
      <c r="BL43" s="68">
        <f>Performance!$AH$71</f>
        <v>2352.2184150000003</v>
      </c>
      <c r="BM43" s="68">
        <f>Performance!$AH$72</f>
        <v>2352.2184150000003</v>
      </c>
      <c r="BN43" s="68">
        <f>Performance!$AH$73</f>
        <v>2352.2184150000003</v>
      </c>
      <c r="BO43" s="68">
        <f>Performance!$AH$74</f>
        <v>2352.2184150000003</v>
      </c>
      <c r="BP43" s="68">
        <f>Performance!$AH$75</f>
        <v>2352.2184150000003</v>
      </c>
      <c r="BQ43" s="68">
        <f>Performance!$AH$76</f>
        <v>2352.2184150000003</v>
      </c>
      <c r="BR43" s="68">
        <f>Performance!$AH$77</f>
        <v>2352.2184150000003</v>
      </c>
      <c r="BS43" s="68">
        <f>Performance!$AH$78</f>
        <v>2352.2184150000003</v>
      </c>
      <c r="BT43" s="68">
        <f>Performance!$AH$79</f>
        <v>2352.2184150000003</v>
      </c>
      <c r="BU43" s="68">
        <f>Performance!$AH$80</f>
        <v>2352.2184150000003</v>
      </c>
      <c r="BV43" s="68">
        <f>Performance!$AH$81</f>
        <v>0</v>
      </c>
      <c r="BW43" s="69">
        <f t="shared" si="22"/>
        <v>70742.408394545448</v>
      </c>
    </row>
    <row r="44" spans="1:75" ht="15.75" hidden="1" outlineLevel="1" thickBot="1" x14ac:dyDescent="0.3">
      <c r="A44" s="77">
        <v>20</v>
      </c>
      <c r="B44" s="68">
        <f>Performance!$F$64</f>
        <v>318.94784333333337</v>
      </c>
      <c r="C44" s="68">
        <f>Performance!$T$64</f>
        <v>135.90156393939378</v>
      </c>
      <c r="D44" s="68">
        <f>Performance!$AH$64</f>
        <v>1220.0731936363641</v>
      </c>
      <c r="E44" s="321"/>
      <c r="H44" s="291"/>
      <c r="I44" s="66" t="s">
        <v>96</v>
      </c>
      <c r="J44" s="66">
        <v>30</v>
      </c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198"/>
      <c r="Y44" s="198"/>
      <c r="Z44" s="198"/>
      <c r="AA44" s="198"/>
      <c r="AB44" s="198"/>
      <c r="AC44" s="198"/>
      <c r="AD44" s="198"/>
      <c r="AE44" s="199"/>
      <c r="AF44" s="199"/>
      <c r="AG44" s="199"/>
      <c r="AH44" s="199"/>
      <c r="AI44" s="68">
        <f>Performance!$T$45</f>
        <v>0</v>
      </c>
      <c r="AJ44" s="84">
        <f t="shared" si="23"/>
        <v>0</v>
      </c>
      <c r="AK44" s="68">
        <f>Performance!$T$46</f>
        <v>0</v>
      </c>
      <c r="AL44" s="68">
        <f>Performance!$T$47</f>
        <v>0</v>
      </c>
      <c r="AM44" s="68">
        <f>Performance!$T$48</f>
        <v>0</v>
      </c>
      <c r="AN44" s="68">
        <f>Performance!$T$49</f>
        <v>0</v>
      </c>
      <c r="AO44" s="68">
        <f>Performance!$T$50</f>
        <v>407.70469181818044</v>
      </c>
      <c r="AP44" s="68">
        <f>Performance!$T$51</f>
        <v>1422.9810849999999</v>
      </c>
      <c r="AQ44" s="68">
        <f>Performance!$T$52</f>
        <v>1422.9810849999999</v>
      </c>
      <c r="AR44" s="68">
        <f>Performance!$T$53</f>
        <v>1422.9810849999999</v>
      </c>
      <c r="AS44" s="68">
        <f>Performance!$T$54</f>
        <v>1422.9810849999999</v>
      </c>
      <c r="AT44" s="68">
        <f>Performance!$T$55</f>
        <v>1422.9810849999999</v>
      </c>
      <c r="AU44" s="68">
        <f>Performance!$T$56</f>
        <v>1422.9810849999999</v>
      </c>
      <c r="AV44" s="68">
        <f>Performance!$T$57</f>
        <v>1422.9810849999999</v>
      </c>
      <c r="AW44" s="68">
        <f t="shared" si="20"/>
        <v>10368.572286818178</v>
      </c>
      <c r="AX44" s="68">
        <f>Performance!$T$58</f>
        <v>1422.9810849999999</v>
      </c>
      <c r="AY44" s="68">
        <f>Performance!$T$59</f>
        <v>1422.9810849999999</v>
      </c>
      <c r="AZ44" s="68">
        <f>Performance!$T$60</f>
        <v>1422.9810849999999</v>
      </c>
      <c r="BA44" s="68">
        <f>Performance!$T$61</f>
        <v>1422.9810849999999</v>
      </c>
      <c r="BB44" s="68">
        <f>Performance!$T$62</f>
        <v>1422.9810849999999</v>
      </c>
      <c r="BC44" s="68">
        <f>Performance!$T$63</f>
        <v>0</v>
      </c>
      <c r="BD44" s="68">
        <f>Performance!$T$64</f>
        <v>135.90156393939378</v>
      </c>
      <c r="BE44" s="68">
        <f>Performance!$T$65</f>
        <v>1422.9810849999999</v>
      </c>
      <c r="BF44" s="68">
        <f>Performance!$T$66</f>
        <v>1422.9810849999999</v>
      </c>
      <c r="BG44" s="68">
        <f>Performance!$T$67</f>
        <v>1422.9810849999999</v>
      </c>
      <c r="BH44" s="68">
        <f>Performance!$T$68</f>
        <v>1422.9810849999999</v>
      </c>
      <c r="BI44" s="68">
        <f>Performance!$T$69</f>
        <v>1422.9810849999999</v>
      </c>
      <c r="BJ44" s="68">
        <f t="shared" si="21"/>
        <v>24734.284700757569</v>
      </c>
      <c r="BK44" s="68">
        <f>Performance!$T$70</f>
        <v>1422.9810849999999</v>
      </c>
      <c r="BL44" s="68">
        <f>Performance!$T$71</f>
        <v>1422.9810849999999</v>
      </c>
      <c r="BM44" s="68">
        <f>Performance!$T$72</f>
        <v>1422.9810849999999</v>
      </c>
      <c r="BN44" s="68">
        <f>Performance!$T$73</f>
        <v>1422.9810849999999</v>
      </c>
      <c r="BO44" s="68">
        <f>Performance!$T$74</f>
        <v>1422.9810849999999</v>
      </c>
      <c r="BP44" s="68">
        <f>Performance!$T$75</f>
        <v>1422.9810849999999</v>
      </c>
      <c r="BQ44" s="68">
        <f>Performance!$T$76</f>
        <v>1422.9810849999999</v>
      </c>
      <c r="BR44" s="68">
        <f>Performance!$T$77</f>
        <v>1422.9810849999999</v>
      </c>
      <c r="BS44" s="68">
        <f>Performance!$T$78</f>
        <v>1422.9810849999999</v>
      </c>
      <c r="BT44" s="68">
        <f>Performance!$T$79</f>
        <v>1422.9810849999999</v>
      </c>
      <c r="BU44" s="68">
        <f>Performance!$T$80</f>
        <v>1422.9810849999999</v>
      </c>
      <c r="BV44" s="68">
        <f>Performance!$T$81</f>
        <v>0</v>
      </c>
      <c r="BW44" s="69">
        <f t="shared" si="22"/>
        <v>40387.076635757563</v>
      </c>
    </row>
    <row r="45" spans="1:75" ht="15.75" hidden="1" outlineLevel="1" thickBot="1" x14ac:dyDescent="0.3">
      <c r="A45" s="77">
        <v>21</v>
      </c>
      <c r="B45" s="68">
        <f>Performance!$F$65</f>
        <v>691.80725500000005</v>
      </c>
      <c r="C45" s="68">
        <f>Performance!$T$65</f>
        <v>1422.9810849999999</v>
      </c>
      <c r="D45" s="68">
        <f>Performance!$AH$65</f>
        <v>2352.2184150000003</v>
      </c>
      <c r="E45" s="321"/>
      <c r="H45" s="291"/>
      <c r="I45" s="66" t="s">
        <v>80</v>
      </c>
      <c r="J45" s="66">
        <v>31</v>
      </c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202"/>
      <c r="AE45" s="258" t="s">
        <v>131</v>
      </c>
      <c r="AF45" s="259"/>
      <c r="AG45" s="259"/>
      <c r="AH45" s="259"/>
      <c r="AI45" s="259"/>
      <c r="AJ45" s="121">
        <f>SUM(AJ15:AJ44)</f>
        <v>299080.35396924248</v>
      </c>
      <c r="AK45" s="68">
        <f>Performance!$F$45</f>
        <v>0</v>
      </c>
      <c r="AL45" s="68">
        <f>Performance!$F$46</f>
        <v>0</v>
      </c>
      <c r="AM45" s="68">
        <f>Performance!$F$47</f>
        <v>0</v>
      </c>
      <c r="AN45" s="68">
        <f>Performance!$F$48</f>
        <v>0</v>
      </c>
      <c r="AO45" s="68">
        <f>Performance!$F$49</f>
        <v>265.03627500000061</v>
      </c>
      <c r="AP45" s="68">
        <f>Performance!$F$50</f>
        <v>691.80725500000005</v>
      </c>
      <c r="AQ45" s="68">
        <f>Performance!$F$51</f>
        <v>691.80725500000005</v>
      </c>
      <c r="AR45" s="68">
        <f>Performance!$F$52</f>
        <v>691.80725500000005</v>
      </c>
      <c r="AS45" s="68">
        <f>Performance!$F$53</f>
        <v>691.80725500000005</v>
      </c>
      <c r="AT45" s="68">
        <f>Performance!$F$54</f>
        <v>691.80725500000005</v>
      </c>
      <c r="AU45" s="68">
        <f>Performance!$F$55</f>
        <v>691.80725500000005</v>
      </c>
      <c r="AV45" s="68">
        <f>Performance!$F$56</f>
        <v>691.80725500000005</v>
      </c>
      <c r="AW45" s="68">
        <f t="shared" ref="AW45:AW68" si="24">SUM(AK45:AV45)</f>
        <v>5107.6870600000011</v>
      </c>
      <c r="AX45" s="68">
        <f>Performance!$F$57</f>
        <v>691.80725500000005</v>
      </c>
      <c r="AY45" s="68">
        <f>Performance!$F$58</f>
        <v>691.80725500000005</v>
      </c>
      <c r="AZ45" s="68">
        <f>Performance!$F$59</f>
        <v>691.80725500000005</v>
      </c>
      <c r="BA45" s="68">
        <f>Performance!$F$60</f>
        <v>691.80725500000005</v>
      </c>
      <c r="BB45" s="68">
        <f>Performance!$F$61</f>
        <v>691.80725500000005</v>
      </c>
      <c r="BC45" s="68">
        <f>Performance!$F$62</f>
        <v>691.80725500000005</v>
      </c>
      <c r="BD45" s="68">
        <f>Performance!$F$63</f>
        <v>0</v>
      </c>
      <c r="BE45" s="68">
        <f>Performance!$F$64</f>
        <v>318.94784333333337</v>
      </c>
      <c r="BF45" s="68">
        <f>Performance!$F$65</f>
        <v>691.80725500000005</v>
      </c>
      <c r="BG45" s="68">
        <f>Performance!$F$66</f>
        <v>691.80725500000005</v>
      </c>
      <c r="BH45" s="68">
        <f>Performance!$F$67</f>
        <v>691.80725500000005</v>
      </c>
      <c r="BI45" s="68">
        <f>Performance!$F$68</f>
        <v>691.80725500000005</v>
      </c>
      <c r="BJ45" s="68">
        <f t="shared" si="21"/>
        <v>12344.707453333333</v>
      </c>
      <c r="BK45" s="68">
        <f>Performance!$F$69</f>
        <v>691.80725500000005</v>
      </c>
      <c r="BL45" s="68">
        <f>Performance!$F$70</f>
        <v>691.80725500000005</v>
      </c>
      <c r="BM45" s="68">
        <f>Performance!$F$71</f>
        <v>691.80725500000005</v>
      </c>
      <c r="BN45" s="68">
        <f>Performance!$F$72</f>
        <v>691.80725500000005</v>
      </c>
      <c r="BO45" s="68">
        <f>Performance!$F$73</f>
        <v>691.80725500000005</v>
      </c>
      <c r="BP45" s="68">
        <f>Performance!$F$74</f>
        <v>691.80725500000005</v>
      </c>
      <c r="BQ45" s="68">
        <f>Performance!$F$75</f>
        <v>691.80725500000005</v>
      </c>
      <c r="BR45" s="68">
        <f>Performance!$F$76</f>
        <v>691.80725500000005</v>
      </c>
      <c r="BS45" s="68">
        <f>Performance!$F$77</f>
        <v>691.80725500000005</v>
      </c>
      <c r="BT45" s="68">
        <f>Performance!$F$78</f>
        <v>691.80725500000005</v>
      </c>
      <c r="BU45" s="68">
        <f>Performance!$F$79</f>
        <v>691.80725500000005</v>
      </c>
      <c r="BV45" s="68">
        <f>Performance!$F$80</f>
        <v>691.80725500000005</v>
      </c>
      <c r="BW45" s="69">
        <f t="shared" si="22"/>
        <v>20646.394513333333</v>
      </c>
    </row>
    <row r="46" spans="1:75" ht="15.75" hidden="1" outlineLevel="1" thickBot="1" x14ac:dyDescent="0.3">
      <c r="A46" s="77">
        <v>22</v>
      </c>
      <c r="B46" s="68">
        <f>Performance!$F$66</f>
        <v>691.80725500000005</v>
      </c>
      <c r="C46" s="68">
        <f>Performance!$T$66</f>
        <v>1422.9810849999999</v>
      </c>
      <c r="D46" s="68">
        <f>Performance!$AH$66</f>
        <v>2352.2184150000003</v>
      </c>
      <c r="E46" s="321"/>
      <c r="H46" s="291"/>
      <c r="I46" s="66" t="s">
        <v>96</v>
      </c>
      <c r="J46" s="66">
        <v>32</v>
      </c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1"/>
      <c r="AF46" s="201"/>
      <c r="AG46" s="201"/>
      <c r="AH46" s="201"/>
      <c r="AI46" s="201"/>
      <c r="AJ46" s="201"/>
      <c r="AK46" s="68">
        <f>Performance!$T$45</f>
        <v>0</v>
      </c>
      <c r="AL46" s="68">
        <f>Performance!$T$46</f>
        <v>0</v>
      </c>
      <c r="AM46" s="68">
        <f>Performance!$T$47</f>
        <v>0</v>
      </c>
      <c r="AN46" s="68">
        <f>Performance!$T$48</f>
        <v>0</v>
      </c>
      <c r="AO46" s="68">
        <f>Performance!$T$49</f>
        <v>0</v>
      </c>
      <c r="AP46" s="68">
        <f>Performance!$T$50</f>
        <v>407.70469181818044</v>
      </c>
      <c r="AQ46" s="68">
        <f>Performance!$T$51</f>
        <v>1422.9810849999999</v>
      </c>
      <c r="AR46" s="68">
        <f>Performance!$T$52</f>
        <v>1422.9810849999999</v>
      </c>
      <c r="AS46" s="68">
        <f>Performance!$T$53</f>
        <v>1422.9810849999999</v>
      </c>
      <c r="AT46" s="68">
        <f>Performance!$T$54</f>
        <v>1422.9810849999999</v>
      </c>
      <c r="AU46" s="68">
        <f>Performance!$T$55</f>
        <v>1422.9810849999999</v>
      </c>
      <c r="AV46" s="122">
        <f>Performance!$T$56</f>
        <v>1422.9810849999999</v>
      </c>
      <c r="AW46" s="68">
        <f t="shared" si="24"/>
        <v>8945.5912018181789</v>
      </c>
      <c r="AX46" s="68">
        <f>Performance!$T$57</f>
        <v>1422.9810849999999</v>
      </c>
      <c r="AY46" s="68">
        <f>Performance!$T$58</f>
        <v>1422.9810849999999</v>
      </c>
      <c r="AZ46" s="68">
        <f>Performance!$T$59</f>
        <v>1422.9810849999999</v>
      </c>
      <c r="BA46" s="68">
        <f>Performance!$T$60</f>
        <v>1422.9810849999999</v>
      </c>
      <c r="BB46" s="68">
        <f>Performance!$T$61</f>
        <v>1422.9810849999999</v>
      </c>
      <c r="BC46" s="68">
        <f>Performance!$T$62</f>
        <v>1422.9810849999999</v>
      </c>
      <c r="BD46" s="68">
        <f>Performance!$T$63</f>
        <v>0</v>
      </c>
      <c r="BE46" s="68">
        <f>Performance!$T$64</f>
        <v>135.90156393939378</v>
      </c>
      <c r="BF46" s="68">
        <f>Performance!$T$65</f>
        <v>1422.9810849999999</v>
      </c>
      <c r="BG46" s="68">
        <f>Performance!$T$66</f>
        <v>1422.9810849999999</v>
      </c>
      <c r="BH46" s="68">
        <f>Performance!$T$67</f>
        <v>1422.9810849999999</v>
      </c>
      <c r="BI46" s="68">
        <f>Performance!$T$68</f>
        <v>1422.9810849999999</v>
      </c>
      <c r="BJ46" s="68">
        <f t="shared" si="21"/>
        <v>23311.30361575757</v>
      </c>
      <c r="BK46" s="68">
        <f>Performance!$T$69</f>
        <v>1422.9810849999999</v>
      </c>
      <c r="BL46" s="68">
        <f>Performance!$T$70</f>
        <v>1422.9810849999999</v>
      </c>
      <c r="BM46" s="68">
        <f>Performance!$T$71</f>
        <v>1422.9810849999999</v>
      </c>
      <c r="BN46" s="68">
        <f>Performance!$T$72</f>
        <v>1422.9810849999999</v>
      </c>
      <c r="BO46" s="68">
        <f>Performance!$T$73</f>
        <v>1422.9810849999999</v>
      </c>
      <c r="BP46" s="68">
        <f>Performance!$T$74</f>
        <v>1422.9810849999999</v>
      </c>
      <c r="BQ46" s="68">
        <f>Performance!$T$75</f>
        <v>1422.9810849999999</v>
      </c>
      <c r="BR46" s="68">
        <f>Performance!$T$76</f>
        <v>1422.9810849999999</v>
      </c>
      <c r="BS46" s="68">
        <f>Performance!$T$77</f>
        <v>1422.9810849999999</v>
      </c>
      <c r="BT46" s="68">
        <f>Performance!$T$78</f>
        <v>1422.9810849999999</v>
      </c>
      <c r="BU46" s="68">
        <f>Performance!$T$79</f>
        <v>1422.9810849999999</v>
      </c>
      <c r="BV46" s="68">
        <f>Performance!$T$80</f>
        <v>1422.9810849999999</v>
      </c>
      <c r="BW46" s="69">
        <f t="shared" si="22"/>
        <v>40387.076635757563</v>
      </c>
    </row>
    <row r="47" spans="1:75" ht="15.75" hidden="1" outlineLevel="1" thickBot="1" x14ac:dyDescent="0.3">
      <c r="A47" s="77">
        <v>23</v>
      </c>
      <c r="B47" s="68">
        <f>Performance!$F$67</f>
        <v>691.80725500000005</v>
      </c>
      <c r="C47" s="68">
        <f>Performance!$T$67</f>
        <v>1422.9810849999999</v>
      </c>
      <c r="D47" s="68">
        <f>Performance!$AH$67</f>
        <v>2352.2184150000003</v>
      </c>
      <c r="E47" s="321"/>
      <c r="H47" s="291"/>
      <c r="I47" s="66" t="s">
        <v>96</v>
      </c>
      <c r="J47" s="66">
        <v>33</v>
      </c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198"/>
      <c r="AL47" s="68">
        <f>Performance!$T$45</f>
        <v>0</v>
      </c>
      <c r="AM47" s="68">
        <f>Performance!$T$46</f>
        <v>0</v>
      </c>
      <c r="AN47" s="68">
        <f>Performance!$T$47</f>
        <v>0</v>
      </c>
      <c r="AO47" s="68">
        <f>Performance!$T$48</f>
        <v>0</v>
      </c>
      <c r="AP47" s="68">
        <f>Performance!$T$49</f>
        <v>0</v>
      </c>
      <c r="AQ47" s="68">
        <f>Performance!$T$50</f>
        <v>407.70469181818044</v>
      </c>
      <c r="AR47" s="68">
        <f>Performance!$T$51</f>
        <v>1422.9810849999999</v>
      </c>
      <c r="AS47" s="68">
        <f>Performance!$T$52</f>
        <v>1422.9810849999999</v>
      </c>
      <c r="AT47" s="68">
        <f>Performance!$T$53</f>
        <v>1422.9810849999999</v>
      </c>
      <c r="AU47" s="68">
        <f>Performance!$T$54</f>
        <v>1422.9810849999999</v>
      </c>
      <c r="AV47" s="68">
        <f>Performance!$T$55</f>
        <v>1422.9810849999999</v>
      </c>
      <c r="AW47" s="68">
        <f t="shared" si="24"/>
        <v>7522.6101168181794</v>
      </c>
      <c r="AX47" s="68">
        <f>Performance!$T$56</f>
        <v>1422.9810849999999</v>
      </c>
      <c r="AY47" s="68">
        <f>Performance!$T$57</f>
        <v>1422.9810849999999</v>
      </c>
      <c r="AZ47" s="68">
        <f>Performance!$T$58</f>
        <v>1422.9810849999999</v>
      </c>
      <c r="BA47" s="68">
        <f>Performance!$T$59</f>
        <v>1422.9810849999999</v>
      </c>
      <c r="BB47" s="68">
        <f>Performance!$T$60</f>
        <v>1422.9810849999999</v>
      </c>
      <c r="BC47" s="68">
        <f>Performance!$T$61</f>
        <v>1422.9810849999999</v>
      </c>
      <c r="BD47" s="68">
        <f>Performance!$T$62</f>
        <v>1422.9810849999999</v>
      </c>
      <c r="BE47" s="68">
        <f>Performance!$T$63</f>
        <v>0</v>
      </c>
      <c r="BF47" s="68">
        <f>Performance!$T$64</f>
        <v>135.90156393939378</v>
      </c>
      <c r="BG47" s="68">
        <f>Performance!$T$65</f>
        <v>1422.9810849999999</v>
      </c>
      <c r="BH47" s="68">
        <f>Performance!$T$66</f>
        <v>1422.9810849999999</v>
      </c>
      <c r="BI47" s="68">
        <f>Performance!$T$67</f>
        <v>1422.9810849999999</v>
      </c>
      <c r="BJ47" s="68">
        <f t="shared" ref="BJ47:BJ68" si="25">SUM(AX47:BI47,AW47)</f>
        <v>21888.32253075757</v>
      </c>
      <c r="BK47" s="68">
        <f>Performance!$T$68</f>
        <v>1422.9810849999999</v>
      </c>
      <c r="BL47" s="68">
        <f>Performance!$T$69</f>
        <v>1422.9810849999999</v>
      </c>
      <c r="BM47" s="68">
        <f>Performance!$T$70</f>
        <v>1422.9810849999999</v>
      </c>
      <c r="BN47" s="68">
        <f>Performance!$T$71</f>
        <v>1422.9810849999999</v>
      </c>
      <c r="BO47" s="68">
        <f>Performance!$T$72</f>
        <v>1422.9810849999999</v>
      </c>
      <c r="BP47" s="68">
        <f>Performance!$T$73</f>
        <v>1422.9810849999999</v>
      </c>
      <c r="BQ47" s="68">
        <f>Performance!$T$74</f>
        <v>1422.9810849999999</v>
      </c>
      <c r="BR47" s="68">
        <f>Performance!$T$75</f>
        <v>1422.9810849999999</v>
      </c>
      <c r="BS47" s="68">
        <f>Performance!$T$76</f>
        <v>1422.9810849999999</v>
      </c>
      <c r="BT47" s="68">
        <f>Performance!$T$77</f>
        <v>1422.9810849999999</v>
      </c>
      <c r="BU47" s="68">
        <f>Performance!$T$78</f>
        <v>1422.9810849999999</v>
      </c>
      <c r="BV47" s="68">
        <f>Performance!$T$79</f>
        <v>1422.9810849999999</v>
      </c>
      <c r="BW47" s="69">
        <f t="shared" ref="BW47:BW78" si="26">SUM(BK47:BV47,BJ47)</f>
        <v>38964.095550757571</v>
      </c>
    </row>
    <row r="48" spans="1:75" ht="15.75" hidden="1" outlineLevel="1" thickBot="1" x14ac:dyDescent="0.3">
      <c r="A48" s="78">
        <v>24</v>
      </c>
      <c r="B48" s="71">
        <f>Performance!$F$68</f>
        <v>691.80725500000005</v>
      </c>
      <c r="C48" s="71">
        <f>Performance!$T$68</f>
        <v>1422.9810849999999</v>
      </c>
      <c r="D48" s="71">
        <f>Performance!$AH$68</f>
        <v>2352.2184150000003</v>
      </c>
      <c r="E48" s="322"/>
      <c r="H48" s="291"/>
      <c r="I48" s="66" t="s">
        <v>80</v>
      </c>
      <c r="J48" s="66">
        <v>34</v>
      </c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198"/>
      <c r="AL48" s="68">
        <f>Performance!$F$45</f>
        <v>0</v>
      </c>
      <c r="AM48" s="68">
        <f>Performance!$F$46</f>
        <v>0</v>
      </c>
      <c r="AN48" s="68">
        <f>Performance!$F$47</f>
        <v>0</v>
      </c>
      <c r="AO48" s="68">
        <f>Performance!$F$48</f>
        <v>0</v>
      </c>
      <c r="AP48" s="68">
        <f>Performance!$F$49</f>
        <v>265.03627500000061</v>
      </c>
      <c r="AQ48" s="68">
        <f>Performance!$F$50</f>
        <v>691.80725500000005</v>
      </c>
      <c r="AR48" s="68">
        <f>Performance!$F$51</f>
        <v>691.80725500000005</v>
      </c>
      <c r="AS48" s="68">
        <f>Performance!$F$52</f>
        <v>691.80725500000005</v>
      </c>
      <c r="AT48" s="68">
        <f>Performance!$F$53</f>
        <v>691.80725500000005</v>
      </c>
      <c r="AU48" s="68">
        <f>Performance!$F$54</f>
        <v>691.80725500000005</v>
      </c>
      <c r="AV48" s="68">
        <f>Performance!$F$55</f>
        <v>691.80725500000005</v>
      </c>
      <c r="AW48" s="68">
        <f t="shared" si="24"/>
        <v>4415.8798050000014</v>
      </c>
      <c r="AX48" s="68">
        <f>Performance!$F$56</f>
        <v>691.80725500000005</v>
      </c>
      <c r="AY48" s="68">
        <f>Performance!$F$57</f>
        <v>691.80725500000005</v>
      </c>
      <c r="AZ48" s="68">
        <f>Performance!$F$58</f>
        <v>691.80725500000005</v>
      </c>
      <c r="BA48" s="68">
        <f>Performance!$F$59</f>
        <v>691.80725500000005</v>
      </c>
      <c r="BB48" s="68">
        <f>Performance!$F$60</f>
        <v>691.80725500000005</v>
      </c>
      <c r="BC48" s="68">
        <f>Performance!$F$61</f>
        <v>691.80725500000005</v>
      </c>
      <c r="BD48" s="68">
        <f>Performance!$F$62</f>
        <v>691.80725500000005</v>
      </c>
      <c r="BE48" s="68">
        <f>Performance!$F$63</f>
        <v>0</v>
      </c>
      <c r="BF48" s="68">
        <f>Performance!$F$64</f>
        <v>318.94784333333337</v>
      </c>
      <c r="BG48" s="68">
        <f>Performance!$F$65</f>
        <v>691.80725500000005</v>
      </c>
      <c r="BH48" s="68">
        <f>Performance!$F$66</f>
        <v>691.80725500000005</v>
      </c>
      <c r="BI48" s="68">
        <f>Performance!$F$67</f>
        <v>691.80725500000005</v>
      </c>
      <c r="BJ48" s="68">
        <f t="shared" si="25"/>
        <v>11652.900198333333</v>
      </c>
      <c r="BK48" s="68">
        <f>Performance!$F$68</f>
        <v>691.80725500000005</v>
      </c>
      <c r="BL48" s="68">
        <f>Performance!$F$69</f>
        <v>691.80725500000005</v>
      </c>
      <c r="BM48" s="68">
        <f>Performance!$F$70</f>
        <v>691.80725500000005</v>
      </c>
      <c r="BN48" s="68">
        <f>Performance!$F$71</f>
        <v>691.80725500000005</v>
      </c>
      <c r="BO48" s="68">
        <f>Performance!$F$72</f>
        <v>691.80725500000005</v>
      </c>
      <c r="BP48" s="68">
        <f>Performance!$F$73</f>
        <v>691.80725500000005</v>
      </c>
      <c r="BQ48" s="68">
        <f>Performance!$F$74</f>
        <v>691.80725500000005</v>
      </c>
      <c r="BR48" s="68">
        <f>Performance!$F$75</f>
        <v>691.80725500000005</v>
      </c>
      <c r="BS48" s="68">
        <f>Performance!$F$76</f>
        <v>691.80725500000005</v>
      </c>
      <c r="BT48" s="68">
        <f>Performance!$F$77</f>
        <v>691.80725500000005</v>
      </c>
      <c r="BU48" s="68">
        <f>Performance!$F$78</f>
        <v>691.80725500000005</v>
      </c>
      <c r="BV48" s="68">
        <f>Performance!$F$79</f>
        <v>691.80725500000005</v>
      </c>
      <c r="BW48" s="69">
        <f t="shared" si="26"/>
        <v>19954.587258333333</v>
      </c>
    </row>
    <row r="49" spans="1:75" ht="16.5" hidden="1" outlineLevel="1" thickTop="1" thickBot="1" x14ac:dyDescent="0.3">
      <c r="H49" s="291"/>
      <c r="I49" s="66" t="s">
        <v>81</v>
      </c>
      <c r="J49" s="66">
        <v>35</v>
      </c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198"/>
      <c r="AL49" s="198"/>
      <c r="AM49" s="68">
        <f>Performance!$AH$45</f>
        <v>0</v>
      </c>
      <c r="AN49" s="68">
        <f>Performance!$AH$46</f>
        <v>0</v>
      </c>
      <c r="AO49" s="68">
        <f>Performance!$AH$47</f>
        <v>0</v>
      </c>
      <c r="AP49" s="68">
        <f>Performance!$AH$48</f>
        <v>0</v>
      </c>
      <c r="AQ49" s="68">
        <f>Performance!$AH$49</f>
        <v>1308.0011659090915</v>
      </c>
      <c r="AR49" s="68">
        <f>Performance!$AH$50</f>
        <v>2352.2184150000003</v>
      </c>
      <c r="AS49" s="68">
        <f>Performance!$AH$51</f>
        <v>2352.2184150000003</v>
      </c>
      <c r="AT49" s="68">
        <f>Performance!$AH$52</f>
        <v>2352.2184150000003</v>
      </c>
      <c r="AU49" s="68">
        <f>Performance!$AH$53</f>
        <v>2352.2184150000003</v>
      </c>
      <c r="AV49" s="68">
        <f>Performance!$AH$54</f>
        <v>2352.2184150000003</v>
      </c>
      <c r="AW49" s="68">
        <f t="shared" si="24"/>
        <v>13069.093240909093</v>
      </c>
      <c r="AX49" s="68">
        <f>Performance!$AH$55</f>
        <v>2352.2184150000003</v>
      </c>
      <c r="AY49" s="68">
        <f>Performance!$AH$56</f>
        <v>2352.2184150000003</v>
      </c>
      <c r="AZ49" s="68">
        <f>Performance!$AH$57</f>
        <v>2352.2184150000003</v>
      </c>
      <c r="BA49" s="68">
        <f>Performance!$AH$58</f>
        <v>2352.2184150000003</v>
      </c>
      <c r="BB49" s="68">
        <f>Performance!$AH$59</f>
        <v>2352.2184150000003</v>
      </c>
      <c r="BC49" s="68">
        <f>Performance!$AH$60</f>
        <v>2352.2184150000003</v>
      </c>
      <c r="BD49" s="68">
        <f>Performance!$AH$61</f>
        <v>2352.2184150000003</v>
      </c>
      <c r="BE49" s="68">
        <f>Performance!$AH$62</f>
        <v>2352.2184150000003</v>
      </c>
      <c r="BF49" s="68">
        <f>Performance!$AH$63</f>
        <v>0</v>
      </c>
      <c r="BG49" s="68">
        <f>Performance!$AH$64</f>
        <v>1220.0731936363641</v>
      </c>
      <c r="BH49" s="68">
        <f>Performance!$AH$65</f>
        <v>2352.2184150000003</v>
      </c>
      <c r="BI49" s="68">
        <f>Performance!$AH$66</f>
        <v>2352.2184150000003</v>
      </c>
      <c r="BJ49" s="68">
        <f t="shared" si="25"/>
        <v>37811.350584545449</v>
      </c>
      <c r="BK49" s="68">
        <f>Performance!$AH$67</f>
        <v>2352.2184150000003</v>
      </c>
      <c r="BL49" s="68">
        <f>Performance!$AH$68</f>
        <v>2352.2184150000003</v>
      </c>
      <c r="BM49" s="68">
        <f>Performance!$AH$69</f>
        <v>2352.2184150000003</v>
      </c>
      <c r="BN49" s="68">
        <f>Performance!$AH$70</f>
        <v>2352.2184150000003</v>
      </c>
      <c r="BO49" s="68">
        <f>Performance!$AH$71</f>
        <v>2352.2184150000003</v>
      </c>
      <c r="BP49" s="68">
        <f>Performance!$AH$72</f>
        <v>2352.2184150000003</v>
      </c>
      <c r="BQ49" s="68">
        <f>Performance!$AH$73</f>
        <v>2352.2184150000003</v>
      </c>
      <c r="BR49" s="68">
        <f>Performance!$AH$74</f>
        <v>2352.2184150000003</v>
      </c>
      <c r="BS49" s="68">
        <f>Performance!$AH$75</f>
        <v>2352.2184150000003</v>
      </c>
      <c r="BT49" s="68">
        <f>Performance!$AH$76</f>
        <v>2352.2184150000003</v>
      </c>
      <c r="BU49" s="68">
        <f>Performance!$AH$77</f>
        <v>2352.2184150000003</v>
      </c>
      <c r="BV49" s="68">
        <f>Performance!$AH$78</f>
        <v>2352.2184150000003</v>
      </c>
      <c r="BW49" s="69">
        <f t="shared" si="26"/>
        <v>66037.971564545442</v>
      </c>
    </row>
    <row r="50" spans="1:75" ht="16.5" hidden="1" outlineLevel="1" thickTop="1" thickBot="1" x14ac:dyDescent="0.3">
      <c r="A50" s="79">
        <v>25</v>
      </c>
      <c r="B50" s="197">
        <f>Performance!$F$69</f>
        <v>691.80725500000005</v>
      </c>
      <c r="C50" s="197">
        <f>Performance!$T$69</f>
        <v>1422.9810849999999</v>
      </c>
      <c r="D50" s="197">
        <f>Performance!$AH$69</f>
        <v>2352.2184150000003</v>
      </c>
      <c r="E50" s="320" t="s">
        <v>240</v>
      </c>
      <c r="H50" s="291"/>
      <c r="I50" s="66" t="s">
        <v>96</v>
      </c>
      <c r="J50" s="66">
        <v>36</v>
      </c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198"/>
      <c r="AL50" s="198"/>
      <c r="AM50" s="68">
        <f>Performance!$T$45</f>
        <v>0</v>
      </c>
      <c r="AN50" s="68">
        <f>Performance!$T$46</f>
        <v>0</v>
      </c>
      <c r="AO50" s="68">
        <f>Performance!$T$47</f>
        <v>0</v>
      </c>
      <c r="AP50" s="68">
        <f>Performance!$T$48</f>
        <v>0</v>
      </c>
      <c r="AQ50" s="68">
        <f>Performance!$T$49</f>
        <v>0</v>
      </c>
      <c r="AR50" s="68">
        <f>Performance!$T$50</f>
        <v>407.70469181818044</v>
      </c>
      <c r="AS50" s="68">
        <f>Performance!$T$51</f>
        <v>1422.9810849999999</v>
      </c>
      <c r="AT50" s="68">
        <f>Performance!$T$52</f>
        <v>1422.9810849999999</v>
      </c>
      <c r="AU50" s="68">
        <f>Performance!$T$53</f>
        <v>1422.9810849999999</v>
      </c>
      <c r="AV50" s="68">
        <f>Performance!$T$54</f>
        <v>1422.9810849999999</v>
      </c>
      <c r="AW50" s="68">
        <f t="shared" si="24"/>
        <v>6099.62903181818</v>
      </c>
      <c r="AX50" s="68">
        <f>Performance!$T$55</f>
        <v>1422.9810849999999</v>
      </c>
      <c r="AY50" s="68">
        <f>Performance!$T$56</f>
        <v>1422.9810849999999</v>
      </c>
      <c r="AZ50" s="68">
        <f>Performance!$T$57</f>
        <v>1422.9810849999999</v>
      </c>
      <c r="BA50" s="68">
        <f>Performance!$T$58</f>
        <v>1422.9810849999999</v>
      </c>
      <c r="BB50" s="68">
        <f>Performance!$T$59</f>
        <v>1422.9810849999999</v>
      </c>
      <c r="BC50" s="68">
        <f>Performance!$T$60</f>
        <v>1422.9810849999999</v>
      </c>
      <c r="BD50" s="68">
        <f>Performance!$T$61</f>
        <v>1422.9810849999999</v>
      </c>
      <c r="BE50" s="68">
        <f>Performance!$T$62</f>
        <v>1422.9810849999999</v>
      </c>
      <c r="BF50" s="68">
        <f>Performance!$T$63</f>
        <v>0</v>
      </c>
      <c r="BG50" s="68">
        <f>Performance!$T$64</f>
        <v>135.90156393939378</v>
      </c>
      <c r="BH50" s="68">
        <f>Performance!$T$65</f>
        <v>1422.9810849999999</v>
      </c>
      <c r="BI50" s="68">
        <f>Performance!$T$66</f>
        <v>1422.9810849999999</v>
      </c>
      <c r="BJ50" s="68">
        <f t="shared" si="25"/>
        <v>20465.341445757571</v>
      </c>
      <c r="BK50" s="68">
        <f>Performance!$T$67</f>
        <v>1422.9810849999999</v>
      </c>
      <c r="BL50" s="68">
        <f>Performance!$T$68</f>
        <v>1422.9810849999999</v>
      </c>
      <c r="BM50" s="68">
        <f>Performance!$T$69</f>
        <v>1422.9810849999999</v>
      </c>
      <c r="BN50" s="68">
        <f>Performance!$T$70</f>
        <v>1422.9810849999999</v>
      </c>
      <c r="BO50" s="68">
        <f>Performance!$T$71</f>
        <v>1422.9810849999999</v>
      </c>
      <c r="BP50" s="68">
        <f>Performance!$T$72</f>
        <v>1422.9810849999999</v>
      </c>
      <c r="BQ50" s="68">
        <f>Performance!$T$73</f>
        <v>1422.9810849999999</v>
      </c>
      <c r="BR50" s="68">
        <f>Performance!$T$74</f>
        <v>1422.9810849999999</v>
      </c>
      <c r="BS50" s="68">
        <f>Performance!$T$75</f>
        <v>1422.9810849999999</v>
      </c>
      <c r="BT50" s="68">
        <f>Performance!$T$76</f>
        <v>1422.9810849999999</v>
      </c>
      <c r="BU50" s="68">
        <f>Performance!$T$77</f>
        <v>1422.9810849999999</v>
      </c>
      <c r="BV50" s="68">
        <f>Performance!$T$78</f>
        <v>1422.9810849999999</v>
      </c>
      <c r="BW50" s="69">
        <f t="shared" si="26"/>
        <v>37541.114465757564</v>
      </c>
    </row>
    <row r="51" spans="1:75" ht="15.75" hidden="1" outlineLevel="1" thickBot="1" x14ac:dyDescent="0.3">
      <c r="A51" s="77">
        <v>26</v>
      </c>
      <c r="B51" s="68">
        <f>Performance!$F$70</f>
        <v>691.80725500000005</v>
      </c>
      <c r="C51" s="68">
        <f>Performance!$T$70</f>
        <v>1422.9810849999999</v>
      </c>
      <c r="D51" s="68">
        <f>Performance!$AH$70</f>
        <v>2352.2184150000003</v>
      </c>
      <c r="E51" s="321"/>
      <c r="H51" s="291"/>
      <c r="I51" s="66" t="s">
        <v>81</v>
      </c>
      <c r="J51" s="66">
        <v>37</v>
      </c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198"/>
      <c r="AL51" s="198"/>
      <c r="AM51" s="198"/>
      <c r="AN51" s="68">
        <f>Performance!$AH$45</f>
        <v>0</v>
      </c>
      <c r="AO51" s="68">
        <f>Performance!$AH$46</f>
        <v>0</v>
      </c>
      <c r="AP51" s="68">
        <f>Performance!$AH$47</f>
        <v>0</v>
      </c>
      <c r="AQ51" s="68">
        <f>Performance!$AH$48</f>
        <v>0</v>
      </c>
      <c r="AR51" s="68">
        <f>Performance!$AH$49</f>
        <v>1308.0011659090915</v>
      </c>
      <c r="AS51" s="68">
        <f>Performance!$AH$50</f>
        <v>2352.2184150000003</v>
      </c>
      <c r="AT51" s="68">
        <f>Performance!$AH$51</f>
        <v>2352.2184150000003</v>
      </c>
      <c r="AU51" s="68">
        <f>Performance!$AH$52</f>
        <v>2352.2184150000003</v>
      </c>
      <c r="AV51" s="68">
        <f>Performance!$AH$53</f>
        <v>2352.2184150000003</v>
      </c>
      <c r="AW51" s="68">
        <f t="shared" si="24"/>
        <v>10716.874825909093</v>
      </c>
      <c r="AX51" s="68">
        <f>Performance!$AH$54</f>
        <v>2352.2184150000003</v>
      </c>
      <c r="AY51" s="68">
        <f>Performance!$AH$55</f>
        <v>2352.2184150000003</v>
      </c>
      <c r="AZ51" s="68">
        <f>Performance!$AH$56</f>
        <v>2352.2184150000003</v>
      </c>
      <c r="BA51" s="68">
        <f>Performance!$AH$57</f>
        <v>2352.2184150000003</v>
      </c>
      <c r="BB51" s="68">
        <f>Performance!$AH$58</f>
        <v>2352.2184150000003</v>
      </c>
      <c r="BC51" s="68">
        <f>Performance!$AH$59</f>
        <v>2352.2184150000003</v>
      </c>
      <c r="BD51" s="68">
        <f>Performance!$AH$60</f>
        <v>2352.2184150000003</v>
      </c>
      <c r="BE51" s="68">
        <f>Performance!$AH$61</f>
        <v>2352.2184150000003</v>
      </c>
      <c r="BF51" s="68">
        <f>Performance!$AH$62</f>
        <v>2352.2184150000003</v>
      </c>
      <c r="BG51" s="68">
        <f>Performance!$AH$63</f>
        <v>0</v>
      </c>
      <c r="BH51" s="68">
        <f>Performance!$AH$64</f>
        <v>1220.0731936363641</v>
      </c>
      <c r="BI51" s="68">
        <f>Performance!$AH$65</f>
        <v>2352.2184150000003</v>
      </c>
      <c r="BJ51" s="68">
        <f t="shared" si="25"/>
        <v>35459.132169545454</v>
      </c>
      <c r="BK51" s="68">
        <f>Performance!$AH$66</f>
        <v>2352.2184150000003</v>
      </c>
      <c r="BL51" s="68">
        <f>Performance!$AH$67</f>
        <v>2352.2184150000003</v>
      </c>
      <c r="BM51" s="68">
        <f>Performance!$AH$68</f>
        <v>2352.2184150000003</v>
      </c>
      <c r="BN51" s="68">
        <f>Performance!$AH$69</f>
        <v>2352.2184150000003</v>
      </c>
      <c r="BO51" s="68">
        <f>Performance!$AH$70</f>
        <v>2352.2184150000003</v>
      </c>
      <c r="BP51" s="68">
        <f>Performance!$AH$71</f>
        <v>2352.2184150000003</v>
      </c>
      <c r="BQ51" s="68">
        <f>Performance!$AH$72</f>
        <v>2352.2184150000003</v>
      </c>
      <c r="BR51" s="68">
        <f>Performance!$AH$73</f>
        <v>2352.2184150000003</v>
      </c>
      <c r="BS51" s="68">
        <f>Performance!$AH$74</f>
        <v>2352.2184150000003</v>
      </c>
      <c r="BT51" s="68">
        <f>Performance!$AH$75</f>
        <v>2352.2184150000003</v>
      </c>
      <c r="BU51" s="68">
        <f>Performance!$AH$76</f>
        <v>2352.2184150000003</v>
      </c>
      <c r="BV51" s="68">
        <f>Performance!$AH$77</f>
        <v>2352.2184150000003</v>
      </c>
      <c r="BW51" s="69">
        <f t="shared" si="26"/>
        <v>63685.753149545446</v>
      </c>
    </row>
    <row r="52" spans="1:75" ht="15.75" hidden="1" outlineLevel="1" thickBot="1" x14ac:dyDescent="0.3">
      <c r="A52" s="77">
        <v>27</v>
      </c>
      <c r="B52" s="68">
        <f>Performance!$F$71</f>
        <v>691.80725500000005</v>
      </c>
      <c r="C52" s="68">
        <f>Performance!$T$71</f>
        <v>1422.9810849999999</v>
      </c>
      <c r="D52" s="68">
        <f>Performance!$AH$71</f>
        <v>2352.2184150000003</v>
      </c>
      <c r="E52" s="321"/>
      <c r="H52" s="291"/>
      <c r="I52" s="66" t="s">
        <v>80</v>
      </c>
      <c r="J52" s="66">
        <v>38</v>
      </c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198"/>
      <c r="AL52" s="198"/>
      <c r="AM52" s="198"/>
      <c r="AN52" s="68">
        <f>Performance!$F$45</f>
        <v>0</v>
      </c>
      <c r="AO52" s="68">
        <f>Performance!$F$46</f>
        <v>0</v>
      </c>
      <c r="AP52" s="68">
        <f>Performance!$F$47</f>
        <v>0</v>
      </c>
      <c r="AQ52" s="68">
        <f>Performance!$F$48</f>
        <v>0</v>
      </c>
      <c r="AR52" s="68">
        <f>Performance!$F$49</f>
        <v>265.03627500000061</v>
      </c>
      <c r="AS52" s="68">
        <f>Performance!$F$50</f>
        <v>691.80725500000005</v>
      </c>
      <c r="AT52" s="68">
        <f>Performance!$F$51</f>
        <v>691.80725500000005</v>
      </c>
      <c r="AU52" s="68">
        <f>Performance!$F$52</f>
        <v>691.80725500000005</v>
      </c>
      <c r="AV52" s="68">
        <f>Performance!$F$53</f>
        <v>691.80725500000005</v>
      </c>
      <c r="AW52" s="68">
        <f t="shared" si="24"/>
        <v>3032.2652950000011</v>
      </c>
      <c r="AX52" s="68">
        <f>Performance!$F$54</f>
        <v>691.80725500000005</v>
      </c>
      <c r="AY52" s="68">
        <f>Performance!$F$55</f>
        <v>691.80725500000005</v>
      </c>
      <c r="AZ52" s="68">
        <f>Performance!$F$56</f>
        <v>691.80725500000005</v>
      </c>
      <c r="BA52" s="68">
        <f>Performance!$F$57</f>
        <v>691.80725500000005</v>
      </c>
      <c r="BB52" s="68">
        <f>Performance!$F$58</f>
        <v>691.80725500000005</v>
      </c>
      <c r="BC52" s="68">
        <f>Performance!$F$59</f>
        <v>691.80725500000005</v>
      </c>
      <c r="BD52" s="68">
        <f>Performance!$F$60</f>
        <v>691.80725500000005</v>
      </c>
      <c r="BE52" s="68">
        <f>Performance!$F$61</f>
        <v>691.80725500000005</v>
      </c>
      <c r="BF52" s="68">
        <f>Performance!$F$62</f>
        <v>691.80725500000005</v>
      </c>
      <c r="BG52" s="68">
        <f>Performance!$F$63</f>
        <v>0</v>
      </c>
      <c r="BH52" s="68">
        <f>Performance!$F$64</f>
        <v>318.94784333333337</v>
      </c>
      <c r="BI52" s="68">
        <f>Performance!$F$65</f>
        <v>691.80725500000005</v>
      </c>
      <c r="BJ52" s="68">
        <f t="shared" si="25"/>
        <v>10269.285688333333</v>
      </c>
      <c r="BK52" s="68">
        <f>Performance!$F$66</f>
        <v>691.80725500000005</v>
      </c>
      <c r="BL52" s="68">
        <f>Performance!$F$67</f>
        <v>691.80725500000005</v>
      </c>
      <c r="BM52" s="68">
        <f>Performance!$F$68</f>
        <v>691.80725500000005</v>
      </c>
      <c r="BN52" s="68">
        <f>Performance!$F$69</f>
        <v>691.80725500000005</v>
      </c>
      <c r="BO52" s="68">
        <f>Performance!$F$70</f>
        <v>691.80725500000005</v>
      </c>
      <c r="BP52" s="68">
        <f>Performance!$F$71</f>
        <v>691.80725500000005</v>
      </c>
      <c r="BQ52" s="68">
        <f>Performance!$F$72</f>
        <v>691.80725500000005</v>
      </c>
      <c r="BR52" s="68">
        <f>Performance!$F$73</f>
        <v>691.80725500000005</v>
      </c>
      <c r="BS52" s="68">
        <f>Performance!$F$74</f>
        <v>691.80725500000005</v>
      </c>
      <c r="BT52" s="68">
        <f>Performance!$F$75</f>
        <v>691.80725500000005</v>
      </c>
      <c r="BU52" s="68">
        <f>Performance!$F$76</f>
        <v>691.80725500000005</v>
      </c>
      <c r="BV52" s="68">
        <f>Performance!$F$77</f>
        <v>691.80725500000005</v>
      </c>
      <c r="BW52" s="69">
        <f t="shared" si="26"/>
        <v>18570.972748333334</v>
      </c>
    </row>
    <row r="53" spans="1:75" ht="15.75" hidden="1" outlineLevel="1" thickBot="1" x14ac:dyDescent="0.3">
      <c r="A53" s="77">
        <v>28</v>
      </c>
      <c r="B53" s="68">
        <f>Performance!$F$72</f>
        <v>691.80725500000005</v>
      </c>
      <c r="C53" s="68">
        <f>Performance!$T$72</f>
        <v>1422.9810849999999</v>
      </c>
      <c r="D53" s="68">
        <f>Performance!$AH$72</f>
        <v>2352.2184150000003</v>
      </c>
      <c r="E53" s="321"/>
      <c r="H53" s="291"/>
      <c r="I53" s="66" t="s">
        <v>81</v>
      </c>
      <c r="J53" s="66">
        <v>39</v>
      </c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198"/>
      <c r="AL53" s="198"/>
      <c r="AM53" s="198"/>
      <c r="AN53" s="198"/>
      <c r="AO53" s="68">
        <f>Performance!$AH$45</f>
        <v>0</v>
      </c>
      <c r="AP53" s="68">
        <f>Performance!$AH$46</f>
        <v>0</v>
      </c>
      <c r="AQ53" s="68">
        <f>Performance!$AH$47</f>
        <v>0</v>
      </c>
      <c r="AR53" s="68">
        <f>Performance!$AH$48</f>
        <v>0</v>
      </c>
      <c r="AS53" s="68">
        <f>Performance!$AH$49</f>
        <v>1308.0011659090915</v>
      </c>
      <c r="AT53" s="68">
        <f>Performance!$AH$50</f>
        <v>2352.2184150000003</v>
      </c>
      <c r="AU53" s="68">
        <f>Performance!$AH$51</f>
        <v>2352.2184150000003</v>
      </c>
      <c r="AV53" s="68">
        <f>Performance!$AH$52</f>
        <v>2352.2184150000003</v>
      </c>
      <c r="AW53" s="68">
        <f t="shared" si="24"/>
        <v>8364.6564109090923</v>
      </c>
      <c r="AX53" s="68">
        <f>Performance!$AH$53</f>
        <v>2352.2184150000003</v>
      </c>
      <c r="AY53" s="68">
        <f>Performance!$AH$54</f>
        <v>2352.2184150000003</v>
      </c>
      <c r="AZ53" s="68">
        <f>Performance!$AH$55</f>
        <v>2352.2184150000003</v>
      </c>
      <c r="BA53" s="68">
        <f>Performance!$AH$56</f>
        <v>2352.2184150000003</v>
      </c>
      <c r="BB53" s="68">
        <f>Performance!$AH$57</f>
        <v>2352.2184150000003</v>
      </c>
      <c r="BC53" s="68">
        <f>Performance!$AH$58</f>
        <v>2352.2184150000003</v>
      </c>
      <c r="BD53" s="68">
        <f>Performance!$AH$59</f>
        <v>2352.2184150000003</v>
      </c>
      <c r="BE53" s="68">
        <f>Performance!$AH$60</f>
        <v>2352.2184150000003</v>
      </c>
      <c r="BF53" s="68">
        <f>Performance!$AH$61</f>
        <v>2352.2184150000003</v>
      </c>
      <c r="BG53" s="68">
        <f>Performance!$AH$62</f>
        <v>2352.2184150000003</v>
      </c>
      <c r="BH53" s="68">
        <f>Performance!$AH$63</f>
        <v>0</v>
      </c>
      <c r="BI53" s="68">
        <f>Performance!$AH$64</f>
        <v>1220.0731936363641</v>
      </c>
      <c r="BJ53" s="68">
        <f t="shared" si="25"/>
        <v>33106.913754545451</v>
      </c>
      <c r="BK53" s="68">
        <f>Performance!$AH$65</f>
        <v>2352.2184150000003</v>
      </c>
      <c r="BL53" s="68">
        <f>Performance!$AH$66</f>
        <v>2352.2184150000003</v>
      </c>
      <c r="BM53" s="68">
        <f>Performance!$AH$67</f>
        <v>2352.2184150000003</v>
      </c>
      <c r="BN53" s="68">
        <f>Performance!$AH$68</f>
        <v>2352.2184150000003</v>
      </c>
      <c r="BO53" s="68">
        <f>Performance!$AH$69</f>
        <v>2352.2184150000003</v>
      </c>
      <c r="BP53" s="68">
        <f>Performance!$AH$70</f>
        <v>2352.2184150000003</v>
      </c>
      <c r="BQ53" s="68">
        <f>Performance!$AH$71</f>
        <v>2352.2184150000003</v>
      </c>
      <c r="BR53" s="68">
        <f>Performance!$AH$72</f>
        <v>2352.2184150000003</v>
      </c>
      <c r="BS53" s="68">
        <f>Performance!$AH$73</f>
        <v>2352.2184150000003</v>
      </c>
      <c r="BT53" s="68">
        <f>Performance!$AH$74</f>
        <v>2352.2184150000003</v>
      </c>
      <c r="BU53" s="68">
        <f>Performance!$AH$75</f>
        <v>2352.2184150000003</v>
      </c>
      <c r="BV53" s="68">
        <f>Performance!$AH$76</f>
        <v>2352.2184150000003</v>
      </c>
      <c r="BW53" s="69">
        <f t="shared" si="26"/>
        <v>61333.53473454545</v>
      </c>
    </row>
    <row r="54" spans="1:75" ht="15.75" hidden="1" outlineLevel="1" thickBot="1" x14ac:dyDescent="0.3">
      <c r="A54" s="77">
        <v>29</v>
      </c>
      <c r="B54" s="68">
        <f>Performance!$F$73</f>
        <v>691.80725500000005</v>
      </c>
      <c r="C54" s="68">
        <f>Performance!$T$73</f>
        <v>1422.9810849999999</v>
      </c>
      <c r="D54" s="68">
        <f>Performance!$AH$73</f>
        <v>2352.2184150000003</v>
      </c>
      <c r="E54" s="321"/>
      <c r="H54" s="291"/>
      <c r="I54" s="66" t="s">
        <v>96</v>
      </c>
      <c r="J54" s="66">
        <v>40</v>
      </c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198"/>
      <c r="AL54" s="198"/>
      <c r="AM54" s="198"/>
      <c r="AN54" s="198"/>
      <c r="AO54" s="68">
        <f>Performance!$T$45</f>
        <v>0</v>
      </c>
      <c r="AP54" s="68">
        <f>Performance!$T$46</f>
        <v>0</v>
      </c>
      <c r="AQ54" s="68">
        <f>Performance!$T$47</f>
        <v>0</v>
      </c>
      <c r="AR54" s="68">
        <f>Performance!$T$48</f>
        <v>0</v>
      </c>
      <c r="AS54" s="68">
        <f>Performance!$T$49</f>
        <v>0</v>
      </c>
      <c r="AT54" s="68">
        <f>Performance!$T$50</f>
        <v>407.70469181818044</v>
      </c>
      <c r="AU54" s="68">
        <f>Performance!$T$51</f>
        <v>1422.9810849999999</v>
      </c>
      <c r="AV54" s="68">
        <f>Performance!$T$52</f>
        <v>1422.9810849999999</v>
      </c>
      <c r="AW54" s="68">
        <f t="shared" si="24"/>
        <v>3253.6668618181802</v>
      </c>
      <c r="AX54" s="68">
        <f>Performance!$T$53</f>
        <v>1422.9810849999999</v>
      </c>
      <c r="AY54" s="68">
        <f>Performance!$T$54</f>
        <v>1422.9810849999999</v>
      </c>
      <c r="AZ54" s="68">
        <f>Performance!$T$55</f>
        <v>1422.9810849999999</v>
      </c>
      <c r="BA54" s="68">
        <f>Performance!$T$56</f>
        <v>1422.9810849999999</v>
      </c>
      <c r="BB54" s="68">
        <f>Performance!$T$57</f>
        <v>1422.9810849999999</v>
      </c>
      <c r="BC54" s="68">
        <f>Performance!$T$58</f>
        <v>1422.9810849999999</v>
      </c>
      <c r="BD54" s="68">
        <f>Performance!$T$59</f>
        <v>1422.9810849999999</v>
      </c>
      <c r="BE54" s="68">
        <f>Performance!$T$60</f>
        <v>1422.9810849999999</v>
      </c>
      <c r="BF54" s="68">
        <f>Performance!$T$61</f>
        <v>1422.9810849999999</v>
      </c>
      <c r="BG54" s="68">
        <f>Performance!$T$62</f>
        <v>1422.9810849999999</v>
      </c>
      <c r="BH54" s="68">
        <f>Performance!$T$63</f>
        <v>0</v>
      </c>
      <c r="BI54" s="68">
        <f>Performance!$T$64</f>
        <v>135.90156393939378</v>
      </c>
      <c r="BJ54" s="68">
        <f t="shared" si="25"/>
        <v>17619.379275757568</v>
      </c>
      <c r="BK54" s="68">
        <f>Performance!$T$65</f>
        <v>1422.9810849999999</v>
      </c>
      <c r="BL54" s="68">
        <f>Performance!$T$66</f>
        <v>1422.9810849999999</v>
      </c>
      <c r="BM54" s="68">
        <f>Performance!$T$67</f>
        <v>1422.9810849999999</v>
      </c>
      <c r="BN54" s="68">
        <f>Performance!$T$68</f>
        <v>1422.9810849999999</v>
      </c>
      <c r="BO54" s="68">
        <f>Performance!$T$69</f>
        <v>1422.9810849999999</v>
      </c>
      <c r="BP54" s="68">
        <f>Performance!$T$70</f>
        <v>1422.9810849999999</v>
      </c>
      <c r="BQ54" s="68">
        <f>Performance!$T$71</f>
        <v>1422.9810849999999</v>
      </c>
      <c r="BR54" s="68">
        <f>Performance!$T$72</f>
        <v>1422.9810849999999</v>
      </c>
      <c r="BS54" s="68">
        <f>Performance!$T$73</f>
        <v>1422.9810849999999</v>
      </c>
      <c r="BT54" s="68">
        <f>Performance!$T$74</f>
        <v>1422.9810849999999</v>
      </c>
      <c r="BU54" s="68">
        <f>Performance!$T$75</f>
        <v>1422.9810849999999</v>
      </c>
      <c r="BV54" s="68">
        <f>Performance!$T$76</f>
        <v>1422.9810849999999</v>
      </c>
      <c r="BW54" s="69">
        <f t="shared" si="26"/>
        <v>34695.152295757565</v>
      </c>
    </row>
    <row r="55" spans="1:75" ht="15.75" hidden="1" outlineLevel="1" thickBot="1" x14ac:dyDescent="0.3">
      <c r="A55" s="77">
        <v>30</v>
      </c>
      <c r="B55" s="68">
        <f>Performance!$F$74</f>
        <v>691.80725500000005</v>
      </c>
      <c r="C55" s="68">
        <f>Performance!$T$74</f>
        <v>1422.9810849999999</v>
      </c>
      <c r="D55" s="68">
        <f>Performance!$AH$74</f>
        <v>2352.2184150000003</v>
      </c>
      <c r="E55" s="321"/>
      <c r="H55" s="291"/>
      <c r="I55" s="66" t="s">
        <v>96</v>
      </c>
      <c r="J55" s="66">
        <v>41</v>
      </c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198"/>
      <c r="AL55" s="198"/>
      <c r="AM55" s="198"/>
      <c r="AN55" s="198"/>
      <c r="AO55" s="198"/>
      <c r="AP55" s="68">
        <f>Performance!$T$45</f>
        <v>0</v>
      </c>
      <c r="AQ55" s="68">
        <f>Performance!$T$46</f>
        <v>0</v>
      </c>
      <c r="AR55" s="68">
        <f>Performance!$T$47</f>
        <v>0</v>
      </c>
      <c r="AS55" s="68">
        <f>Performance!$T$48</f>
        <v>0</v>
      </c>
      <c r="AT55" s="68">
        <f>Performance!$T$49</f>
        <v>0</v>
      </c>
      <c r="AU55" s="68">
        <f>Performance!$T$50</f>
        <v>407.70469181818044</v>
      </c>
      <c r="AV55" s="68">
        <f>Performance!$T$51</f>
        <v>1422.9810849999999</v>
      </c>
      <c r="AW55" s="68">
        <f t="shared" si="24"/>
        <v>1830.6857768181803</v>
      </c>
      <c r="AX55" s="68">
        <f>Performance!$T$52</f>
        <v>1422.9810849999999</v>
      </c>
      <c r="AY55" s="68">
        <f>Performance!$T$53</f>
        <v>1422.9810849999999</v>
      </c>
      <c r="AZ55" s="68">
        <f>Performance!$T$54</f>
        <v>1422.9810849999999</v>
      </c>
      <c r="BA55" s="68">
        <f>Performance!$T$55</f>
        <v>1422.9810849999999</v>
      </c>
      <c r="BB55" s="68">
        <f>Performance!$T$56</f>
        <v>1422.9810849999999</v>
      </c>
      <c r="BC55" s="68">
        <f>Performance!$T$57</f>
        <v>1422.9810849999999</v>
      </c>
      <c r="BD55" s="68">
        <f>Performance!$T$58</f>
        <v>1422.9810849999999</v>
      </c>
      <c r="BE55" s="68">
        <f>Performance!$T$59</f>
        <v>1422.9810849999999</v>
      </c>
      <c r="BF55" s="68">
        <f>Performance!$T$60</f>
        <v>1422.9810849999999</v>
      </c>
      <c r="BG55" s="68">
        <f>Performance!$T$61</f>
        <v>1422.9810849999999</v>
      </c>
      <c r="BH55" s="68">
        <f>Performance!$T$62</f>
        <v>1422.9810849999999</v>
      </c>
      <c r="BI55" s="68">
        <f>Performance!$T$63</f>
        <v>0</v>
      </c>
      <c r="BJ55" s="68">
        <f t="shared" si="25"/>
        <v>17483.477711818177</v>
      </c>
      <c r="BK55" s="68">
        <f>Performance!$T$64</f>
        <v>135.90156393939378</v>
      </c>
      <c r="BL55" s="68">
        <f>Performance!$T$65</f>
        <v>1422.9810849999999</v>
      </c>
      <c r="BM55" s="68">
        <f>Performance!$T$66</f>
        <v>1422.9810849999999</v>
      </c>
      <c r="BN55" s="68">
        <f>Performance!$T$67</f>
        <v>1422.9810849999999</v>
      </c>
      <c r="BO55" s="68">
        <f>Performance!$T$68</f>
        <v>1422.9810849999999</v>
      </c>
      <c r="BP55" s="68">
        <f>Performance!$T$69</f>
        <v>1422.9810849999999</v>
      </c>
      <c r="BQ55" s="68">
        <f>Performance!$T$70</f>
        <v>1422.9810849999999</v>
      </c>
      <c r="BR55" s="68">
        <f>Performance!$T$71</f>
        <v>1422.9810849999999</v>
      </c>
      <c r="BS55" s="68">
        <f>Performance!$T$72</f>
        <v>1422.9810849999999</v>
      </c>
      <c r="BT55" s="68">
        <f>Performance!$T$73</f>
        <v>1422.9810849999999</v>
      </c>
      <c r="BU55" s="68">
        <f>Performance!$T$74</f>
        <v>1422.9810849999999</v>
      </c>
      <c r="BV55" s="68">
        <f>Performance!$T$75</f>
        <v>1422.9810849999999</v>
      </c>
      <c r="BW55" s="69">
        <f t="shared" si="26"/>
        <v>33272.171210757566</v>
      </c>
    </row>
    <row r="56" spans="1:75" ht="15.75" hidden="1" outlineLevel="1" thickBot="1" x14ac:dyDescent="0.3">
      <c r="A56" s="77">
        <v>31</v>
      </c>
      <c r="B56" s="68">
        <f>Performance!$F$75</f>
        <v>691.80725500000005</v>
      </c>
      <c r="C56" s="68">
        <f>Performance!$T$75</f>
        <v>1422.9810849999999</v>
      </c>
      <c r="D56" s="68">
        <f>Performance!$AH$75</f>
        <v>2352.2184150000003</v>
      </c>
      <c r="E56" s="321"/>
      <c r="H56" s="291"/>
      <c r="I56" s="66" t="s">
        <v>96</v>
      </c>
      <c r="J56" s="66">
        <v>42</v>
      </c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198"/>
      <c r="AL56" s="198"/>
      <c r="AM56" s="198"/>
      <c r="AN56" s="198"/>
      <c r="AO56" s="198"/>
      <c r="AP56" s="68">
        <f>Performance!$T$45</f>
        <v>0</v>
      </c>
      <c r="AQ56" s="68">
        <f>Performance!$T$46</f>
        <v>0</v>
      </c>
      <c r="AR56" s="68">
        <f>Performance!$T$47</f>
        <v>0</v>
      </c>
      <c r="AS56" s="68">
        <f>Performance!$T$48</f>
        <v>0</v>
      </c>
      <c r="AT56" s="68">
        <f>Performance!$T$49</f>
        <v>0</v>
      </c>
      <c r="AU56" s="68">
        <f>Performance!$T$50</f>
        <v>407.70469181818044</v>
      </c>
      <c r="AV56" s="68">
        <f>Performance!$T$51</f>
        <v>1422.9810849999999</v>
      </c>
      <c r="AW56" s="68">
        <f t="shared" si="24"/>
        <v>1830.6857768181803</v>
      </c>
      <c r="AX56" s="68">
        <f>Performance!$T$52</f>
        <v>1422.9810849999999</v>
      </c>
      <c r="AY56" s="68">
        <f>Performance!$T$53</f>
        <v>1422.9810849999999</v>
      </c>
      <c r="AZ56" s="68">
        <f>Performance!$T$54</f>
        <v>1422.9810849999999</v>
      </c>
      <c r="BA56" s="68">
        <f>Performance!$T$55</f>
        <v>1422.9810849999999</v>
      </c>
      <c r="BB56" s="68">
        <f>Performance!$T$56</f>
        <v>1422.9810849999999</v>
      </c>
      <c r="BC56" s="68">
        <f>Performance!$T$57</f>
        <v>1422.9810849999999</v>
      </c>
      <c r="BD56" s="68">
        <f>Performance!$T$58</f>
        <v>1422.9810849999999</v>
      </c>
      <c r="BE56" s="68">
        <f>Performance!$T$59</f>
        <v>1422.9810849999999</v>
      </c>
      <c r="BF56" s="68">
        <f>Performance!$T$60</f>
        <v>1422.9810849999999</v>
      </c>
      <c r="BG56" s="68">
        <f>Performance!$T$61</f>
        <v>1422.9810849999999</v>
      </c>
      <c r="BH56" s="68">
        <f>Performance!$T$62</f>
        <v>1422.9810849999999</v>
      </c>
      <c r="BI56" s="68">
        <f>Performance!$T$63</f>
        <v>0</v>
      </c>
      <c r="BJ56" s="68">
        <f t="shared" si="25"/>
        <v>17483.477711818177</v>
      </c>
      <c r="BK56" s="68">
        <f>Performance!$T$64</f>
        <v>135.90156393939378</v>
      </c>
      <c r="BL56" s="68">
        <f>Performance!$T$65</f>
        <v>1422.9810849999999</v>
      </c>
      <c r="BM56" s="68">
        <f>Performance!$T$66</f>
        <v>1422.9810849999999</v>
      </c>
      <c r="BN56" s="68">
        <f>Performance!$T$67</f>
        <v>1422.9810849999999</v>
      </c>
      <c r="BO56" s="68">
        <f>Performance!$T$68</f>
        <v>1422.9810849999999</v>
      </c>
      <c r="BP56" s="68">
        <f>Performance!$T$69</f>
        <v>1422.9810849999999</v>
      </c>
      <c r="BQ56" s="68">
        <f>Performance!$T$70</f>
        <v>1422.9810849999999</v>
      </c>
      <c r="BR56" s="68">
        <f>Performance!$T$71</f>
        <v>1422.9810849999999</v>
      </c>
      <c r="BS56" s="68">
        <f>Performance!$T$72</f>
        <v>1422.9810849999999</v>
      </c>
      <c r="BT56" s="68">
        <f>Performance!$T$73</f>
        <v>1422.9810849999999</v>
      </c>
      <c r="BU56" s="68">
        <f>Performance!$T$74</f>
        <v>1422.9810849999999</v>
      </c>
      <c r="BV56" s="68">
        <f>Performance!$T$75</f>
        <v>1422.9810849999999</v>
      </c>
      <c r="BW56" s="69">
        <f t="shared" si="26"/>
        <v>33272.171210757566</v>
      </c>
    </row>
    <row r="57" spans="1:75" ht="15.75" hidden="1" outlineLevel="1" thickBot="1" x14ac:dyDescent="0.3">
      <c r="A57" s="77">
        <v>32</v>
      </c>
      <c r="B57" s="68">
        <f>Performance!$F$76</f>
        <v>691.80725500000005</v>
      </c>
      <c r="C57" s="68">
        <f>Performance!$T$76</f>
        <v>1422.9810849999999</v>
      </c>
      <c r="D57" s="68">
        <f>Performance!$AH$76</f>
        <v>2352.2184150000003</v>
      </c>
      <c r="E57" s="321"/>
      <c r="H57" s="291"/>
      <c r="I57" s="66" t="s">
        <v>80</v>
      </c>
      <c r="J57" s="66">
        <v>43</v>
      </c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198"/>
      <c r="AL57" s="198"/>
      <c r="AM57" s="198"/>
      <c r="AN57" s="198"/>
      <c r="AO57" s="198"/>
      <c r="AP57" s="198"/>
      <c r="AQ57" s="68">
        <f>Performance!$F$45</f>
        <v>0</v>
      </c>
      <c r="AR57" s="68">
        <f>Performance!$F$46</f>
        <v>0</v>
      </c>
      <c r="AS57" s="68">
        <f>Performance!$F$47</f>
        <v>0</v>
      </c>
      <c r="AT57" s="68">
        <f>Performance!$F$48</f>
        <v>0</v>
      </c>
      <c r="AU57" s="68">
        <f>Performance!$F$49</f>
        <v>265.03627500000061</v>
      </c>
      <c r="AV57" s="68">
        <f>Performance!$F$50</f>
        <v>691.80725500000005</v>
      </c>
      <c r="AW57" s="68">
        <f t="shared" si="24"/>
        <v>956.84353000000067</v>
      </c>
      <c r="AX57" s="68">
        <f>Performance!$F$51</f>
        <v>691.80725500000005</v>
      </c>
      <c r="AY57" s="68">
        <f>Performance!$F$52</f>
        <v>691.80725500000005</v>
      </c>
      <c r="AZ57" s="68">
        <f>Performance!$F$53</f>
        <v>691.80725500000005</v>
      </c>
      <c r="BA57" s="68">
        <f>Performance!$F$54</f>
        <v>691.80725500000005</v>
      </c>
      <c r="BB57" s="68">
        <f>Performance!$F$55</f>
        <v>691.80725500000005</v>
      </c>
      <c r="BC57" s="68">
        <f>Performance!$F$56</f>
        <v>691.80725500000005</v>
      </c>
      <c r="BD57" s="68">
        <f>Performance!$F$57</f>
        <v>691.80725500000005</v>
      </c>
      <c r="BE57" s="68">
        <f>Performance!$F$58</f>
        <v>691.80725500000005</v>
      </c>
      <c r="BF57" s="68">
        <f>Performance!$F$59</f>
        <v>691.80725500000005</v>
      </c>
      <c r="BG57" s="68">
        <f>Performance!$F$60</f>
        <v>691.80725500000005</v>
      </c>
      <c r="BH57" s="68">
        <f>Performance!$F$61</f>
        <v>691.80725500000005</v>
      </c>
      <c r="BI57" s="68">
        <f>Performance!$F$62</f>
        <v>691.80725500000005</v>
      </c>
      <c r="BJ57" s="68">
        <f t="shared" si="25"/>
        <v>9258.5305899999985</v>
      </c>
      <c r="BK57" s="68">
        <f>Performance!$F$63</f>
        <v>0</v>
      </c>
      <c r="BL57" s="68">
        <f>Performance!$F$64</f>
        <v>318.94784333333337</v>
      </c>
      <c r="BM57" s="68">
        <f>Performance!$F$65</f>
        <v>691.80725500000005</v>
      </c>
      <c r="BN57" s="68">
        <f>Performance!$F$66</f>
        <v>691.80725500000005</v>
      </c>
      <c r="BO57" s="68">
        <f>Performance!$F$67</f>
        <v>691.80725500000005</v>
      </c>
      <c r="BP57" s="68">
        <f>Performance!$F$68</f>
        <v>691.80725500000005</v>
      </c>
      <c r="BQ57" s="68">
        <f>Performance!$F$69</f>
        <v>691.80725500000005</v>
      </c>
      <c r="BR57" s="68">
        <f>Performance!$F$70</f>
        <v>691.80725500000005</v>
      </c>
      <c r="BS57" s="68">
        <f>Performance!$F$71</f>
        <v>691.80725500000005</v>
      </c>
      <c r="BT57" s="68">
        <f>Performance!$F$72</f>
        <v>691.80725500000005</v>
      </c>
      <c r="BU57" s="68">
        <f>Performance!$F$73</f>
        <v>691.80725500000005</v>
      </c>
      <c r="BV57" s="68">
        <f>Performance!$F$74</f>
        <v>691.80725500000005</v>
      </c>
      <c r="BW57" s="69">
        <f t="shared" si="26"/>
        <v>16495.550983333331</v>
      </c>
    </row>
    <row r="58" spans="1:75" ht="15.75" hidden="1" outlineLevel="1" thickBot="1" x14ac:dyDescent="0.3">
      <c r="A58" s="77">
        <v>33</v>
      </c>
      <c r="B58" s="68">
        <f>Performance!$F$77</f>
        <v>691.80725500000005</v>
      </c>
      <c r="C58" s="68">
        <f>Performance!$T$77</f>
        <v>1422.9810849999999</v>
      </c>
      <c r="D58" s="68">
        <f>Performance!$AH$77</f>
        <v>2352.2184150000003</v>
      </c>
      <c r="E58" s="321"/>
      <c r="H58" s="291"/>
      <c r="I58" s="66" t="s">
        <v>81</v>
      </c>
      <c r="J58" s="66">
        <v>44</v>
      </c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198"/>
      <c r="AL58" s="198"/>
      <c r="AM58" s="198"/>
      <c r="AN58" s="198"/>
      <c r="AO58" s="198"/>
      <c r="AP58" s="198"/>
      <c r="AQ58" s="68">
        <f>Performance!$AH$45</f>
        <v>0</v>
      </c>
      <c r="AR58" s="68">
        <f>Performance!$AH$46</f>
        <v>0</v>
      </c>
      <c r="AS58" s="68">
        <f>Performance!$AH$47</f>
        <v>0</v>
      </c>
      <c r="AT58" s="68">
        <f>Performance!$AH$48</f>
        <v>0</v>
      </c>
      <c r="AU58" s="68">
        <f>Performance!$AH$49</f>
        <v>1308.0011659090915</v>
      </c>
      <c r="AV58" s="68">
        <f>Performance!$AH$50</f>
        <v>2352.2184150000003</v>
      </c>
      <c r="AW58" s="68">
        <f t="shared" si="24"/>
        <v>3660.2195809090917</v>
      </c>
      <c r="AX58" s="68">
        <f>Performance!$AH$51</f>
        <v>2352.2184150000003</v>
      </c>
      <c r="AY58" s="68">
        <f>Performance!$AH$52</f>
        <v>2352.2184150000003</v>
      </c>
      <c r="AZ58" s="68">
        <f>Performance!$AH$53</f>
        <v>2352.2184150000003</v>
      </c>
      <c r="BA58" s="68">
        <f>Performance!$AH$54</f>
        <v>2352.2184150000003</v>
      </c>
      <c r="BB58" s="68">
        <f>Performance!$AH$55</f>
        <v>2352.2184150000003</v>
      </c>
      <c r="BC58" s="68">
        <f>Performance!$AH$56</f>
        <v>2352.2184150000003</v>
      </c>
      <c r="BD58" s="68">
        <f>Performance!$AH$57</f>
        <v>2352.2184150000003</v>
      </c>
      <c r="BE58" s="68">
        <f>Performance!$AH$58</f>
        <v>2352.2184150000003</v>
      </c>
      <c r="BF58" s="68">
        <f>Performance!$AH$59</f>
        <v>2352.2184150000003</v>
      </c>
      <c r="BG58" s="68">
        <f>Performance!$AH$60</f>
        <v>2352.2184150000003</v>
      </c>
      <c r="BH58" s="68">
        <f>Performance!$AH$61</f>
        <v>2352.2184150000003</v>
      </c>
      <c r="BI58" s="68">
        <f>Performance!$AH$62</f>
        <v>2352.2184150000003</v>
      </c>
      <c r="BJ58" s="68">
        <f t="shared" si="25"/>
        <v>31886.840560909088</v>
      </c>
      <c r="BK58" s="68">
        <f>Performance!$AH$63</f>
        <v>0</v>
      </c>
      <c r="BL58" s="68">
        <f>Performance!$AH$64</f>
        <v>1220.0731936363641</v>
      </c>
      <c r="BM58" s="68">
        <f>Performance!$AH$65</f>
        <v>2352.2184150000003</v>
      </c>
      <c r="BN58" s="68">
        <f>Performance!$AH$66</f>
        <v>2352.2184150000003</v>
      </c>
      <c r="BO58" s="68">
        <f>Performance!$AH$67</f>
        <v>2352.2184150000003</v>
      </c>
      <c r="BP58" s="68">
        <f>Performance!$AH$68</f>
        <v>2352.2184150000003</v>
      </c>
      <c r="BQ58" s="68">
        <f>Performance!$AH$69</f>
        <v>2352.2184150000003</v>
      </c>
      <c r="BR58" s="68">
        <f>Performance!$AH$70</f>
        <v>2352.2184150000003</v>
      </c>
      <c r="BS58" s="68">
        <f>Performance!$AH$71</f>
        <v>2352.2184150000003</v>
      </c>
      <c r="BT58" s="68">
        <f>Performance!$AH$72</f>
        <v>2352.2184150000003</v>
      </c>
      <c r="BU58" s="68">
        <f>Performance!$AH$73</f>
        <v>2352.2184150000003</v>
      </c>
      <c r="BV58" s="68">
        <f>Performance!$AH$74</f>
        <v>2352.2184150000003</v>
      </c>
      <c r="BW58" s="69">
        <f t="shared" si="26"/>
        <v>56629.097904545444</v>
      </c>
    </row>
    <row r="59" spans="1:75" ht="15.75" hidden="1" outlineLevel="1" thickBot="1" x14ac:dyDescent="0.3">
      <c r="A59" s="77">
        <v>34</v>
      </c>
      <c r="B59" s="68">
        <f>Performance!$F$78</f>
        <v>691.80725500000005</v>
      </c>
      <c r="C59" s="68">
        <f>Performance!$T$78</f>
        <v>1422.9810849999999</v>
      </c>
      <c r="D59" s="68">
        <f>Performance!$AH$78</f>
        <v>2352.2184150000003</v>
      </c>
      <c r="E59" s="321"/>
      <c r="H59" s="291"/>
      <c r="I59" s="66" t="s">
        <v>96</v>
      </c>
      <c r="J59" s="66">
        <v>45</v>
      </c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198"/>
      <c r="AL59" s="198"/>
      <c r="AM59" s="198"/>
      <c r="AN59" s="198"/>
      <c r="AO59" s="198"/>
      <c r="AP59" s="198"/>
      <c r="AQ59" s="198"/>
      <c r="AR59" s="68">
        <f>Performance!$T$45</f>
        <v>0</v>
      </c>
      <c r="AS59" s="68">
        <f>Performance!$T$46</f>
        <v>0</v>
      </c>
      <c r="AT59" s="68">
        <f>Performance!$T$47</f>
        <v>0</v>
      </c>
      <c r="AU59" s="68">
        <f>Performance!$T$48</f>
        <v>0</v>
      </c>
      <c r="AV59" s="68">
        <f>Performance!$T$49</f>
        <v>0</v>
      </c>
      <c r="AW59" s="68">
        <f t="shared" si="24"/>
        <v>0</v>
      </c>
      <c r="AX59" s="68">
        <f>Performance!$T$50</f>
        <v>407.70469181818044</v>
      </c>
      <c r="AY59" s="68">
        <f>Performance!$T$51</f>
        <v>1422.9810849999999</v>
      </c>
      <c r="AZ59" s="68">
        <f>Performance!$T$52</f>
        <v>1422.9810849999999</v>
      </c>
      <c r="BA59" s="68">
        <f>Performance!$T$53</f>
        <v>1422.9810849999999</v>
      </c>
      <c r="BB59" s="68">
        <f>Performance!$T$54</f>
        <v>1422.9810849999999</v>
      </c>
      <c r="BC59" s="68">
        <f>Performance!$T$55</f>
        <v>1422.9810849999999</v>
      </c>
      <c r="BD59" s="68">
        <f>Performance!$T$56</f>
        <v>1422.9810849999999</v>
      </c>
      <c r="BE59" s="68">
        <f>Performance!$T$57</f>
        <v>1422.9810849999999</v>
      </c>
      <c r="BF59" s="68">
        <f>Performance!$T$58</f>
        <v>1422.9810849999999</v>
      </c>
      <c r="BG59" s="68">
        <f>Performance!$T$59</f>
        <v>1422.9810849999999</v>
      </c>
      <c r="BH59" s="68">
        <f>Performance!$T$60</f>
        <v>1422.9810849999999</v>
      </c>
      <c r="BI59" s="68">
        <f>Performance!$T$61</f>
        <v>1422.9810849999999</v>
      </c>
      <c r="BJ59" s="68">
        <f t="shared" si="25"/>
        <v>16060.496626818176</v>
      </c>
      <c r="BK59" s="68">
        <f>Performance!$T$62</f>
        <v>1422.9810849999999</v>
      </c>
      <c r="BL59" s="68">
        <f>Performance!$T$63</f>
        <v>0</v>
      </c>
      <c r="BM59" s="68">
        <f>Performance!$T$64</f>
        <v>135.90156393939378</v>
      </c>
      <c r="BN59" s="68">
        <f>Performance!$T$65</f>
        <v>1422.9810849999999</v>
      </c>
      <c r="BO59" s="68">
        <f>Performance!$T$66</f>
        <v>1422.9810849999999</v>
      </c>
      <c r="BP59" s="68">
        <f>Performance!$T$67</f>
        <v>1422.9810849999999</v>
      </c>
      <c r="BQ59" s="68">
        <f>Performance!$T$68</f>
        <v>1422.9810849999999</v>
      </c>
      <c r="BR59" s="68">
        <f>Performance!$T$69</f>
        <v>1422.9810849999999</v>
      </c>
      <c r="BS59" s="68">
        <f>Performance!$T$70</f>
        <v>1422.9810849999999</v>
      </c>
      <c r="BT59" s="68">
        <f>Performance!$T$71</f>
        <v>1422.9810849999999</v>
      </c>
      <c r="BU59" s="68">
        <f>Performance!$T$72</f>
        <v>1422.9810849999999</v>
      </c>
      <c r="BV59" s="68">
        <f>Performance!$T$73</f>
        <v>1422.9810849999999</v>
      </c>
      <c r="BW59" s="69">
        <f t="shared" si="26"/>
        <v>30426.209040757567</v>
      </c>
    </row>
    <row r="60" spans="1:75" ht="15.75" hidden="1" outlineLevel="1" thickBot="1" x14ac:dyDescent="0.3">
      <c r="A60" s="77">
        <v>35</v>
      </c>
      <c r="B60" s="68">
        <f>Performance!$F$79</f>
        <v>691.80725500000005</v>
      </c>
      <c r="C60" s="68">
        <f>Performance!$T$79</f>
        <v>1422.9810849999999</v>
      </c>
      <c r="D60" s="68">
        <f>Performance!$AH$79</f>
        <v>2352.2184150000003</v>
      </c>
      <c r="E60" s="321"/>
      <c r="H60" s="291"/>
      <c r="I60" s="66" t="s">
        <v>96</v>
      </c>
      <c r="J60" s="66">
        <v>46</v>
      </c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198"/>
      <c r="AL60" s="198"/>
      <c r="AM60" s="198"/>
      <c r="AN60" s="198"/>
      <c r="AO60" s="198"/>
      <c r="AP60" s="198"/>
      <c r="AQ60" s="198"/>
      <c r="AR60" s="68">
        <f>Performance!$T$45</f>
        <v>0</v>
      </c>
      <c r="AS60" s="68">
        <f>Performance!$T$46</f>
        <v>0</v>
      </c>
      <c r="AT60" s="68">
        <f>Performance!$T$47</f>
        <v>0</v>
      </c>
      <c r="AU60" s="68">
        <f>Performance!$T$48</f>
        <v>0</v>
      </c>
      <c r="AV60" s="68">
        <f>Performance!$T$49</f>
        <v>0</v>
      </c>
      <c r="AW60" s="68">
        <f t="shared" si="24"/>
        <v>0</v>
      </c>
      <c r="AX60" s="68">
        <f>Performance!$T$50</f>
        <v>407.70469181818044</v>
      </c>
      <c r="AY60" s="68">
        <f>Performance!$T$51</f>
        <v>1422.9810849999999</v>
      </c>
      <c r="AZ60" s="68">
        <f>Performance!$T$52</f>
        <v>1422.9810849999999</v>
      </c>
      <c r="BA60" s="68">
        <f>Performance!$T$53</f>
        <v>1422.9810849999999</v>
      </c>
      <c r="BB60" s="68">
        <f>Performance!$T$54</f>
        <v>1422.9810849999999</v>
      </c>
      <c r="BC60" s="68">
        <f>Performance!$T$55</f>
        <v>1422.9810849999999</v>
      </c>
      <c r="BD60" s="68">
        <f>Performance!$T$56</f>
        <v>1422.9810849999999</v>
      </c>
      <c r="BE60" s="68">
        <f>Performance!$T$57</f>
        <v>1422.9810849999999</v>
      </c>
      <c r="BF60" s="68">
        <f>Performance!$T$58</f>
        <v>1422.9810849999999</v>
      </c>
      <c r="BG60" s="68">
        <f>Performance!$T$59</f>
        <v>1422.9810849999999</v>
      </c>
      <c r="BH60" s="68">
        <f>Performance!$T$60</f>
        <v>1422.9810849999999</v>
      </c>
      <c r="BI60" s="68">
        <f>Performance!$T$61</f>
        <v>1422.9810849999999</v>
      </c>
      <c r="BJ60" s="68">
        <f t="shared" si="25"/>
        <v>16060.496626818176</v>
      </c>
      <c r="BK60" s="68">
        <f>Performance!$T$62</f>
        <v>1422.9810849999999</v>
      </c>
      <c r="BL60" s="68">
        <f>Performance!$T$63</f>
        <v>0</v>
      </c>
      <c r="BM60" s="68">
        <f>Performance!$T$64</f>
        <v>135.90156393939378</v>
      </c>
      <c r="BN60" s="68">
        <f>Performance!$T$65</f>
        <v>1422.9810849999999</v>
      </c>
      <c r="BO60" s="68">
        <f>Performance!$T$66</f>
        <v>1422.9810849999999</v>
      </c>
      <c r="BP60" s="68">
        <f>Performance!$T$67</f>
        <v>1422.9810849999999</v>
      </c>
      <c r="BQ60" s="68">
        <f>Performance!$T$68</f>
        <v>1422.9810849999999</v>
      </c>
      <c r="BR60" s="68">
        <f>Performance!$T$69</f>
        <v>1422.9810849999999</v>
      </c>
      <c r="BS60" s="68">
        <f>Performance!$T$70</f>
        <v>1422.9810849999999</v>
      </c>
      <c r="BT60" s="68">
        <f>Performance!$T$71</f>
        <v>1422.9810849999999</v>
      </c>
      <c r="BU60" s="68">
        <f>Performance!$T$72</f>
        <v>1422.9810849999999</v>
      </c>
      <c r="BV60" s="68">
        <f>Performance!$T$73</f>
        <v>1422.9810849999999</v>
      </c>
      <c r="BW60" s="69">
        <f t="shared" si="26"/>
        <v>30426.209040757567</v>
      </c>
    </row>
    <row r="61" spans="1:75" ht="15.75" hidden="1" outlineLevel="1" thickBot="1" x14ac:dyDescent="0.3">
      <c r="A61" s="78">
        <v>36</v>
      </c>
      <c r="B61" s="71">
        <f>Performance!$F$80</f>
        <v>691.80725500000005</v>
      </c>
      <c r="C61" s="71">
        <f>Performance!$T$80</f>
        <v>1422.9810849999999</v>
      </c>
      <c r="D61" s="71">
        <f>Performance!$AH$80</f>
        <v>2352.2184150000003</v>
      </c>
      <c r="E61" s="322"/>
      <c r="H61" s="291"/>
      <c r="I61" s="66" t="s">
        <v>81</v>
      </c>
      <c r="J61" s="66">
        <v>47</v>
      </c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198"/>
      <c r="AL61" s="198"/>
      <c r="AM61" s="198"/>
      <c r="AN61" s="198"/>
      <c r="AO61" s="198"/>
      <c r="AP61" s="198"/>
      <c r="AQ61" s="198"/>
      <c r="AR61" s="198"/>
      <c r="AS61" s="68">
        <f>Performance!$AH$45</f>
        <v>0</v>
      </c>
      <c r="AT61" s="68">
        <f>Performance!$AH$46</f>
        <v>0</v>
      </c>
      <c r="AU61" s="68">
        <f>Performance!$AH$47</f>
        <v>0</v>
      </c>
      <c r="AV61" s="68">
        <f>Performance!$AH$48</f>
        <v>0</v>
      </c>
      <c r="AW61" s="68">
        <f t="shared" si="24"/>
        <v>0</v>
      </c>
      <c r="AX61" s="68">
        <f>Performance!$AH$49</f>
        <v>1308.0011659090915</v>
      </c>
      <c r="AY61" s="68">
        <f>Performance!$AH$50</f>
        <v>2352.2184150000003</v>
      </c>
      <c r="AZ61" s="68">
        <f>Performance!$AH$51</f>
        <v>2352.2184150000003</v>
      </c>
      <c r="BA61" s="68">
        <f>Performance!$AH$52</f>
        <v>2352.2184150000003</v>
      </c>
      <c r="BB61" s="68">
        <f>Performance!$AH$53</f>
        <v>2352.2184150000003</v>
      </c>
      <c r="BC61" s="68">
        <f>Performance!$AH$54</f>
        <v>2352.2184150000003</v>
      </c>
      <c r="BD61" s="68">
        <f>Performance!$AH$55</f>
        <v>2352.2184150000003</v>
      </c>
      <c r="BE61" s="68">
        <f>Performance!$AH$56</f>
        <v>2352.2184150000003</v>
      </c>
      <c r="BF61" s="68">
        <f>Performance!$AH$57</f>
        <v>2352.2184150000003</v>
      </c>
      <c r="BG61" s="68">
        <f>Performance!$AH$58</f>
        <v>2352.2184150000003</v>
      </c>
      <c r="BH61" s="68">
        <f>Performance!$AH$59</f>
        <v>2352.2184150000003</v>
      </c>
      <c r="BI61" s="68">
        <f>Performance!$AH$60</f>
        <v>2352.2184150000003</v>
      </c>
      <c r="BJ61" s="68">
        <f t="shared" si="25"/>
        <v>27182.403730909089</v>
      </c>
      <c r="BK61" s="68">
        <f>Performance!$AH$61</f>
        <v>2352.2184150000003</v>
      </c>
      <c r="BL61" s="68">
        <f>Performance!$AH$62</f>
        <v>2352.2184150000003</v>
      </c>
      <c r="BM61" s="68">
        <f>Performance!$AH$63</f>
        <v>0</v>
      </c>
      <c r="BN61" s="68">
        <f>Performance!$AH$64</f>
        <v>1220.0731936363641</v>
      </c>
      <c r="BO61" s="68">
        <f>Performance!$AH$65</f>
        <v>2352.2184150000003</v>
      </c>
      <c r="BP61" s="68">
        <f>Performance!$AH$66</f>
        <v>2352.2184150000003</v>
      </c>
      <c r="BQ61" s="68">
        <f>Performance!$AH$67</f>
        <v>2352.2184150000003</v>
      </c>
      <c r="BR61" s="68">
        <f>Performance!$AH$68</f>
        <v>2352.2184150000003</v>
      </c>
      <c r="BS61" s="68">
        <f>Performance!$AH$69</f>
        <v>2352.2184150000003</v>
      </c>
      <c r="BT61" s="68">
        <f>Performance!$AH$70</f>
        <v>2352.2184150000003</v>
      </c>
      <c r="BU61" s="68">
        <f>Performance!$AH$71</f>
        <v>2352.2184150000003</v>
      </c>
      <c r="BV61" s="68">
        <f>Performance!$AH$72</f>
        <v>2352.2184150000003</v>
      </c>
      <c r="BW61" s="69">
        <f t="shared" si="26"/>
        <v>51924.661074545453</v>
      </c>
    </row>
    <row r="62" spans="1:75" ht="16.5" hidden="1" outlineLevel="1" thickTop="1" thickBot="1" x14ac:dyDescent="0.3">
      <c r="H62" s="291"/>
      <c r="I62" s="66" t="s">
        <v>80</v>
      </c>
      <c r="J62" s="66">
        <v>48</v>
      </c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198"/>
      <c r="AL62" s="198"/>
      <c r="AM62" s="198"/>
      <c r="AN62" s="198"/>
      <c r="AO62" s="198"/>
      <c r="AP62" s="198"/>
      <c r="AQ62" s="198"/>
      <c r="AR62" s="198"/>
      <c r="AS62" s="68">
        <f>Performance!$F$45</f>
        <v>0</v>
      </c>
      <c r="AT62" s="68">
        <f>Performance!$F$46</f>
        <v>0</v>
      </c>
      <c r="AU62" s="68">
        <f>Performance!$F$47</f>
        <v>0</v>
      </c>
      <c r="AV62" s="68">
        <f>Performance!$F$48</f>
        <v>0</v>
      </c>
      <c r="AW62" s="68">
        <f t="shared" si="24"/>
        <v>0</v>
      </c>
      <c r="AX62" s="68">
        <f>Performance!$F$49</f>
        <v>265.03627500000061</v>
      </c>
      <c r="AY62" s="68">
        <f>Performance!$F$50</f>
        <v>691.80725500000005</v>
      </c>
      <c r="AZ62" s="68">
        <f>Performance!$F$51</f>
        <v>691.80725500000005</v>
      </c>
      <c r="BA62" s="68">
        <f>Performance!$F$52</f>
        <v>691.80725500000005</v>
      </c>
      <c r="BB62" s="68">
        <f>Performance!$F$53</f>
        <v>691.80725500000005</v>
      </c>
      <c r="BC62" s="68">
        <f>Performance!$F$54</f>
        <v>691.80725500000005</v>
      </c>
      <c r="BD62" s="68">
        <f>Performance!$F$55</f>
        <v>691.80725500000005</v>
      </c>
      <c r="BE62" s="68">
        <f>Performance!$F$56</f>
        <v>691.80725500000005</v>
      </c>
      <c r="BF62" s="68">
        <f>Performance!$F$57</f>
        <v>691.80725500000005</v>
      </c>
      <c r="BG62" s="68">
        <f>Performance!$F$58</f>
        <v>691.80725500000005</v>
      </c>
      <c r="BH62" s="68">
        <f>Performance!$F$59</f>
        <v>691.80725500000005</v>
      </c>
      <c r="BI62" s="68">
        <f>Performance!$F$60</f>
        <v>691.80725500000005</v>
      </c>
      <c r="BJ62" s="68">
        <f t="shared" si="25"/>
        <v>7874.91608</v>
      </c>
      <c r="BK62" s="68">
        <f>Performance!$F$61</f>
        <v>691.80725500000005</v>
      </c>
      <c r="BL62" s="68">
        <f>Performance!$F$62</f>
        <v>691.80725500000005</v>
      </c>
      <c r="BM62" s="68">
        <f>Performance!$F$63</f>
        <v>0</v>
      </c>
      <c r="BN62" s="68">
        <f>Performance!$F$64</f>
        <v>318.94784333333337</v>
      </c>
      <c r="BO62" s="68">
        <f>Performance!$F$65</f>
        <v>691.80725500000005</v>
      </c>
      <c r="BP62" s="68">
        <f>Performance!$F$66</f>
        <v>691.80725500000005</v>
      </c>
      <c r="BQ62" s="68">
        <f>Performance!$F$67</f>
        <v>691.80725500000005</v>
      </c>
      <c r="BR62" s="68">
        <f>Performance!$F$68</f>
        <v>691.80725500000005</v>
      </c>
      <c r="BS62" s="68">
        <f>Performance!$F$69</f>
        <v>691.80725500000005</v>
      </c>
      <c r="BT62" s="68">
        <f>Performance!$F$70</f>
        <v>691.80725500000005</v>
      </c>
      <c r="BU62" s="68">
        <f>Performance!$F$71</f>
        <v>691.80725500000005</v>
      </c>
      <c r="BV62" s="68">
        <f>Performance!$F$72</f>
        <v>691.80725500000005</v>
      </c>
      <c r="BW62" s="69">
        <f t="shared" si="26"/>
        <v>15111.936473333331</v>
      </c>
    </row>
    <row r="63" spans="1:75" ht="16.5" hidden="1" outlineLevel="1" thickTop="1" thickBot="1" x14ac:dyDescent="0.3">
      <c r="A63" s="79">
        <v>37</v>
      </c>
      <c r="B63" s="197">
        <f>Performance!$F$81</f>
        <v>0</v>
      </c>
      <c r="C63" s="197">
        <f>Performance!$T$81</f>
        <v>0</v>
      </c>
      <c r="D63" s="197">
        <f>Performance!$AH$81</f>
        <v>0</v>
      </c>
      <c r="E63" s="320" t="s">
        <v>241</v>
      </c>
      <c r="H63" s="291"/>
      <c r="I63" s="66" t="s">
        <v>81</v>
      </c>
      <c r="J63" s="66">
        <v>49</v>
      </c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198"/>
      <c r="AL63" s="198"/>
      <c r="AM63" s="198"/>
      <c r="AN63" s="198"/>
      <c r="AO63" s="198"/>
      <c r="AP63" s="198"/>
      <c r="AQ63" s="198"/>
      <c r="AR63" s="198"/>
      <c r="AS63" s="198"/>
      <c r="AT63" s="68">
        <f>Performance!$AH$45</f>
        <v>0</v>
      </c>
      <c r="AU63" s="68">
        <f>Performance!$AH$46</f>
        <v>0</v>
      </c>
      <c r="AV63" s="68">
        <f>Performance!$AH$47</f>
        <v>0</v>
      </c>
      <c r="AW63" s="68">
        <f t="shared" si="24"/>
        <v>0</v>
      </c>
      <c r="AX63" s="68">
        <f>Performance!$AH$48</f>
        <v>0</v>
      </c>
      <c r="AY63" s="68">
        <f>Performance!$AH$49</f>
        <v>1308.0011659090915</v>
      </c>
      <c r="AZ63" s="68">
        <f>Performance!$AH$50</f>
        <v>2352.2184150000003</v>
      </c>
      <c r="BA63" s="68">
        <f>Performance!$AH$51</f>
        <v>2352.2184150000003</v>
      </c>
      <c r="BB63" s="68">
        <f>Performance!$AH$52</f>
        <v>2352.2184150000003</v>
      </c>
      <c r="BC63" s="68">
        <f>Performance!$AH$53</f>
        <v>2352.2184150000003</v>
      </c>
      <c r="BD63" s="68">
        <f>Performance!$AH$54</f>
        <v>2352.2184150000003</v>
      </c>
      <c r="BE63" s="68">
        <f>Performance!$AH$55</f>
        <v>2352.2184150000003</v>
      </c>
      <c r="BF63" s="68">
        <f>Performance!$AH$56</f>
        <v>2352.2184150000003</v>
      </c>
      <c r="BG63" s="68">
        <f>Performance!$AH$57</f>
        <v>2352.2184150000003</v>
      </c>
      <c r="BH63" s="68">
        <f>Performance!$AH$58</f>
        <v>2352.2184150000003</v>
      </c>
      <c r="BI63" s="68">
        <f>Performance!$AH$59</f>
        <v>2352.2184150000003</v>
      </c>
      <c r="BJ63" s="68">
        <f t="shared" si="25"/>
        <v>24830.18531590909</v>
      </c>
      <c r="BK63" s="68">
        <f>Performance!$AH$60</f>
        <v>2352.2184150000003</v>
      </c>
      <c r="BL63" s="68">
        <f>Performance!$AH$61</f>
        <v>2352.2184150000003</v>
      </c>
      <c r="BM63" s="68">
        <f>Performance!$AH$62</f>
        <v>2352.2184150000003</v>
      </c>
      <c r="BN63" s="68">
        <f>Performance!$AH$63</f>
        <v>0</v>
      </c>
      <c r="BO63" s="68">
        <f>Performance!$AH$64</f>
        <v>1220.0731936363641</v>
      </c>
      <c r="BP63" s="68">
        <f>Performance!$AH$65</f>
        <v>2352.2184150000003</v>
      </c>
      <c r="BQ63" s="68">
        <f>Performance!$AH$66</f>
        <v>2352.2184150000003</v>
      </c>
      <c r="BR63" s="68">
        <f>Performance!$AH$67</f>
        <v>2352.2184150000003</v>
      </c>
      <c r="BS63" s="68">
        <f>Performance!$AH$68</f>
        <v>2352.2184150000003</v>
      </c>
      <c r="BT63" s="68">
        <f>Performance!$AH$69</f>
        <v>2352.2184150000003</v>
      </c>
      <c r="BU63" s="68">
        <f>Performance!$AH$70</f>
        <v>2352.2184150000003</v>
      </c>
      <c r="BV63" s="68">
        <f>Performance!$AH$71</f>
        <v>2352.2184150000003</v>
      </c>
      <c r="BW63" s="69">
        <f t="shared" si="26"/>
        <v>49572.44265954545</v>
      </c>
    </row>
    <row r="64" spans="1:75" ht="15.75" hidden="1" customHeight="1" outlineLevel="1" thickBot="1" x14ac:dyDescent="0.3">
      <c r="A64" s="77">
        <v>38</v>
      </c>
      <c r="B64" s="68">
        <f>Performance!$F$82</f>
        <v>318.94784333333337</v>
      </c>
      <c r="C64" s="68">
        <f>Performance!$T$82</f>
        <v>135.90156393939378</v>
      </c>
      <c r="D64" s="68">
        <f>Performance!$AH$82</f>
        <v>1220.0731936363641</v>
      </c>
      <c r="E64" s="321"/>
      <c r="H64" s="291"/>
      <c r="I64" s="66" t="s">
        <v>96</v>
      </c>
      <c r="J64" s="66">
        <v>50</v>
      </c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198"/>
      <c r="AL64" s="198"/>
      <c r="AM64" s="198"/>
      <c r="AN64" s="198"/>
      <c r="AO64" s="198"/>
      <c r="AP64" s="198"/>
      <c r="AQ64" s="198"/>
      <c r="AR64" s="198"/>
      <c r="AS64" s="198"/>
      <c r="AT64" s="68">
        <f>Performance!$T$45</f>
        <v>0</v>
      </c>
      <c r="AU64" s="68">
        <f>Performance!$T$46</f>
        <v>0</v>
      </c>
      <c r="AV64" s="68">
        <f>Performance!$T$47</f>
        <v>0</v>
      </c>
      <c r="AW64" s="68">
        <f t="shared" si="24"/>
        <v>0</v>
      </c>
      <c r="AX64" s="68">
        <f>Performance!$T$48</f>
        <v>0</v>
      </c>
      <c r="AY64" s="68">
        <f>Performance!$T$49</f>
        <v>0</v>
      </c>
      <c r="AZ64" s="68">
        <f>Performance!$T$50</f>
        <v>407.70469181818044</v>
      </c>
      <c r="BA64" s="68">
        <f>Performance!$T$51</f>
        <v>1422.9810849999999</v>
      </c>
      <c r="BB64" s="68">
        <f>Performance!$T$52</f>
        <v>1422.9810849999999</v>
      </c>
      <c r="BC64" s="68">
        <f>Performance!$T$53</f>
        <v>1422.9810849999999</v>
      </c>
      <c r="BD64" s="68">
        <f>Performance!$T$54</f>
        <v>1422.9810849999999</v>
      </c>
      <c r="BE64" s="68">
        <f>Performance!$T$55</f>
        <v>1422.9810849999999</v>
      </c>
      <c r="BF64" s="68">
        <f>Performance!$T$56</f>
        <v>1422.9810849999999</v>
      </c>
      <c r="BG64" s="68">
        <f>Performance!$F$57</f>
        <v>691.80725500000005</v>
      </c>
      <c r="BH64" s="68">
        <f>Performance!$F$58</f>
        <v>691.80725500000005</v>
      </c>
      <c r="BI64" s="68">
        <f>Performance!$F$59</f>
        <v>691.80725500000005</v>
      </c>
      <c r="BJ64" s="68">
        <f t="shared" si="25"/>
        <v>11021.012966818178</v>
      </c>
      <c r="BK64" s="68">
        <f>Performance!$F$60</f>
        <v>691.80725500000005</v>
      </c>
      <c r="BL64" s="68">
        <f>Performance!$F$61</f>
        <v>691.80725500000005</v>
      </c>
      <c r="BM64" s="68">
        <f>Performance!$F$62</f>
        <v>691.80725500000005</v>
      </c>
      <c r="BN64" s="68">
        <f>Performance!$F$63</f>
        <v>0</v>
      </c>
      <c r="BO64" s="68">
        <f>Performance!$F$64</f>
        <v>318.94784333333337</v>
      </c>
      <c r="BP64" s="68">
        <f>Performance!$F$65</f>
        <v>691.80725500000005</v>
      </c>
      <c r="BQ64" s="68">
        <f>Performance!$F$66</f>
        <v>691.80725500000005</v>
      </c>
      <c r="BR64" s="68">
        <f>Performance!$F$67</f>
        <v>691.80725500000005</v>
      </c>
      <c r="BS64" s="68">
        <f>Performance!$F$68</f>
        <v>691.80725500000005</v>
      </c>
      <c r="BT64" s="68">
        <f>Performance!$F$69</f>
        <v>691.80725500000005</v>
      </c>
      <c r="BU64" s="68">
        <f>Performance!$F$70</f>
        <v>691.80725500000005</v>
      </c>
      <c r="BV64" s="68">
        <f>Performance!$F$71</f>
        <v>691.80725500000005</v>
      </c>
      <c r="BW64" s="69">
        <f t="shared" si="26"/>
        <v>18258.033360151509</v>
      </c>
    </row>
    <row r="65" spans="1:75" ht="15.75" hidden="1" outlineLevel="1" thickBot="1" x14ac:dyDescent="0.3">
      <c r="A65" s="77">
        <v>39</v>
      </c>
      <c r="B65" s="68">
        <f>Performance!$F$83</f>
        <v>691.80725500000005</v>
      </c>
      <c r="C65" s="68">
        <f>Performance!$T$83</f>
        <v>1422.9810849999999</v>
      </c>
      <c r="D65" s="68">
        <f>Performance!$AH$83</f>
        <v>2352.2184150000003</v>
      </c>
      <c r="E65" s="321"/>
      <c r="H65" s="291"/>
      <c r="I65" s="66" t="s">
        <v>81</v>
      </c>
      <c r="J65" s="66">
        <v>51</v>
      </c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68">
        <f>Performance!$AH$45</f>
        <v>0</v>
      </c>
      <c r="AV65" s="68">
        <f>Performance!$AH$46</f>
        <v>0</v>
      </c>
      <c r="AW65" s="68">
        <f t="shared" si="24"/>
        <v>0</v>
      </c>
      <c r="AX65" s="68">
        <f>Performance!$AH$47</f>
        <v>0</v>
      </c>
      <c r="AY65" s="68">
        <f>Performance!$AH$48</f>
        <v>0</v>
      </c>
      <c r="AZ65" s="68">
        <f>Performance!$AH$49</f>
        <v>1308.0011659090915</v>
      </c>
      <c r="BA65" s="68">
        <f>Performance!$AH$50</f>
        <v>2352.2184150000003</v>
      </c>
      <c r="BB65" s="68">
        <f>Performance!$AH$51</f>
        <v>2352.2184150000003</v>
      </c>
      <c r="BC65" s="68">
        <f>Performance!$AH$52</f>
        <v>2352.2184150000003</v>
      </c>
      <c r="BD65" s="68">
        <f>Performance!$AH$53</f>
        <v>2352.2184150000003</v>
      </c>
      <c r="BE65" s="68">
        <f>Performance!$AH$54</f>
        <v>2352.2184150000003</v>
      </c>
      <c r="BF65" s="68">
        <f>Performance!$AH$55</f>
        <v>2352.2184150000003</v>
      </c>
      <c r="BG65" s="68">
        <f>Performance!$AH$56</f>
        <v>2352.2184150000003</v>
      </c>
      <c r="BH65" s="68">
        <f>Performance!$AH$57</f>
        <v>2352.2184150000003</v>
      </c>
      <c r="BI65" s="68">
        <f>Performance!$AH$58</f>
        <v>2352.2184150000003</v>
      </c>
      <c r="BJ65" s="68">
        <f t="shared" si="25"/>
        <v>22477.96690090909</v>
      </c>
      <c r="BK65" s="68">
        <f>Performance!$AH$59</f>
        <v>2352.2184150000003</v>
      </c>
      <c r="BL65" s="68">
        <f>Performance!$AH$60</f>
        <v>2352.2184150000003</v>
      </c>
      <c r="BM65" s="68">
        <f>Performance!$AH$61</f>
        <v>2352.2184150000003</v>
      </c>
      <c r="BN65" s="68">
        <f>Performance!$AH$62</f>
        <v>2352.2184150000003</v>
      </c>
      <c r="BO65" s="68">
        <f>Performance!$AH$63</f>
        <v>0</v>
      </c>
      <c r="BP65" s="68">
        <f>Performance!$AH$64</f>
        <v>1220.0731936363641</v>
      </c>
      <c r="BQ65" s="68">
        <f>Performance!$AH$65</f>
        <v>2352.2184150000003</v>
      </c>
      <c r="BR65" s="68">
        <f>Performance!$AH$66</f>
        <v>2352.2184150000003</v>
      </c>
      <c r="BS65" s="68">
        <f>Performance!$AH$67</f>
        <v>2352.2184150000003</v>
      </c>
      <c r="BT65" s="68">
        <f>Performance!$AH$68</f>
        <v>2352.2184150000003</v>
      </c>
      <c r="BU65" s="68">
        <f>Performance!$AH$69</f>
        <v>2352.2184150000003</v>
      </c>
      <c r="BV65" s="68">
        <f>Performance!$AH$70</f>
        <v>2352.2184150000003</v>
      </c>
      <c r="BW65" s="69">
        <f t="shared" si="26"/>
        <v>47220.224244545454</v>
      </c>
    </row>
    <row r="66" spans="1:75" ht="15.75" hidden="1" outlineLevel="1" thickBot="1" x14ac:dyDescent="0.3">
      <c r="A66" s="77">
        <v>40</v>
      </c>
      <c r="B66" s="68">
        <f>Performance!$F$84</f>
        <v>691.80725500000005</v>
      </c>
      <c r="C66" s="68">
        <f>Performance!$T$84</f>
        <v>1422.9810849999999</v>
      </c>
      <c r="D66" s="68">
        <f>Performance!$AH$84</f>
        <v>2352.2184150000003</v>
      </c>
      <c r="E66" s="321"/>
      <c r="H66" s="291"/>
      <c r="I66" s="66" t="s">
        <v>80</v>
      </c>
      <c r="J66" s="66">
        <v>52</v>
      </c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68">
        <f>Performance!$F$45</f>
        <v>0</v>
      </c>
      <c r="AV66" s="68">
        <f>Performance!$F$46</f>
        <v>0</v>
      </c>
      <c r="AW66" s="68">
        <f t="shared" si="24"/>
        <v>0</v>
      </c>
      <c r="AX66" s="68">
        <f>Performance!$F$47</f>
        <v>0</v>
      </c>
      <c r="AY66" s="68">
        <f>Performance!$F$48</f>
        <v>0</v>
      </c>
      <c r="AZ66" s="68">
        <f>Performance!$F$49</f>
        <v>265.03627500000061</v>
      </c>
      <c r="BA66" s="68">
        <f>Performance!$F$50</f>
        <v>691.80725500000005</v>
      </c>
      <c r="BB66" s="68">
        <f>Performance!$F$51</f>
        <v>691.80725500000005</v>
      </c>
      <c r="BC66" s="68">
        <f>Performance!$F$52</f>
        <v>691.80725500000005</v>
      </c>
      <c r="BD66" s="68">
        <f>Performance!$F$53</f>
        <v>691.80725500000005</v>
      </c>
      <c r="BE66" s="68">
        <f>Performance!$F$54</f>
        <v>691.80725500000005</v>
      </c>
      <c r="BF66" s="68">
        <f>Performance!$F$55</f>
        <v>691.80725500000005</v>
      </c>
      <c r="BG66" s="68">
        <f>Performance!$F$56</f>
        <v>691.80725500000005</v>
      </c>
      <c r="BH66" s="68">
        <f>Performance!$F$57</f>
        <v>691.80725500000005</v>
      </c>
      <c r="BI66" s="68">
        <f>Performance!$F$58</f>
        <v>691.80725500000005</v>
      </c>
      <c r="BJ66" s="68">
        <f t="shared" si="25"/>
        <v>6491.3015700000005</v>
      </c>
      <c r="BK66" s="68">
        <f>Performance!$F$59</f>
        <v>691.80725500000005</v>
      </c>
      <c r="BL66" s="68">
        <f>Performance!$F$60</f>
        <v>691.80725500000005</v>
      </c>
      <c r="BM66" s="68">
        <f>Performance!$F$61</f>
        <v>691.80725500000005</v>
      </c>
      <c r="BN66" s="68">
        <f>Performance!$F$62</f>
        <v>691.80725500000005</v>
      </c>
      <c r="BO66" s="68">
        <f>Performance!$F$63</f>
        <v>0</v>
      </c>
      <c r="BP66" s="68">
        <f>Performance!$F$64</f>
        <v>318.94784333333337</v>
      </c>
      <c r="BQ66" s="68">
        <f>Performance!$F$65</f>
        <v>691.80725500000005</v>
      </c>
      <c r="BR66" s="68">
        <f>Performance!$F$66</f>
        <v>691.80725500000005</v>
      </c>
      <c r="BS66" s="68">
        <f>Performance!$F$67</f>
        <v>691.80725500000005</v>
      </c>
      <c r="BT66" s="68">
        <f>Performance!$F$68</f>
        <v>691.80725500000005</v>
      </c>
      <c r="BU66" s="68">
        <f>Performance!$F$69</f>
        <v>691.80725500000005</v>
      </c>
      <c r="BV66" s="68">
        <f>Performance!$F$70</f>
        <v>691.80725500000005</v>
      </c>
      <c r="BW66" s="69">
        <f t="shared" si="26"/>
        <v>13728.321963333332</v>
      </c>
    </row>
    <row r="67" spans="1:75" ht="15.75" hidden="1" outlineLevel="1" thickBot="1" x14ac:dyDescent="0.3">
      <c r="A67" s="77">
        <v>41</v>
      </c>
      <c r="B67" s="68">
        <f>Performance!$F$85</f>
        <v>691.80725500000005</v>
      </c>
      <c r="C67" s="68">
        <f>Performance!$T$85</f>
        <v>1422.9810849999999</v>
      </c>
      <c r="D67" s="68">
        <f>Performance!$AH$85</f>
        <v>2352.2184150000003</v>
      </c>
      <c r="E67" s="321"/>
      <c r="H67" s="291"/>
      <c r="I67" s="66" t="s">
        <v>81</v>
      </c>
      <c r="J67" s="66">
        <v>53</v>
      </c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68">
        <f>Performance!$AH$45</f>
        <v>0</v>
      </c>
      <c r="AW67" s="68">
        <f t="shared" si="24"/>
        <v>0</v>
      </c>
      <c r="AX67" s="68">
        <f>Performance!$AH$46</f>
        <v>0</v>
      </c>
      <c r="AY67" s="68">
        <f>Performance!$AH$47</f>
        <v>0</v>
      </c>
      <c r="AZ67" s="68">
        <f>Performance!$AH$48</f>
        <v>0</v>
      </c>
      <c r="BA67" s="68">
        <f>Performance!$AH$49</f>
        <v>1308.0011659090915</v>
      </c>
      <c r="BB67" s="68">
        <f>Performance!$AH$50</f>
        <v>2352.2184150000003</v>
      </c>
      <c r="BC67" s="68">
        <f>Performance!$AH$51</f>
        <v>2352.2184150000003</v>
      </c>
      <c r="BD67" s="68">
        <f>Performance!$AH$52</f>
        <v>2352.2184150000003</v>
      </c>
      <c r="BE67" s="68">
        <f>Performance!$AH$53</f>
        <v>2352.2184150000003</v>
      </c>
      <c r="BF67" s="68">
        <f>Performance!$AH$54</f>
        <v>2352.2184150000003</v>
      </c>
      <c r="BG67" s="68">
        <f>Performance!$AH$55</f>
        <v>2352.2184150000003</v>
      </c>
      <c r="BH67" s="68">
        <f>Performance!$AH$56</f>
        <v>2352.2184150000003</v>
      </c>
      <c r="BI67" s="68">
        <f>Performance!$AH$57</f>
        <v>2352.2184150000003</v>
      </c>
      <c r="BJ67" s="68">
        <f t="shared" si="25"/>
        <v>20125.748485909091</v>
      </c>
      <c r="BK67" s="68">
        <f>Performance!$AH$58</f>
        <v>2352.2184150000003</v>
      </c>
      <c r="BL67" s="68">
        <f>Performance!$AH$59</f>
        <v>2352.2184150000003</v>
      </c>
      <c r="BM67" s="68">
        <f>Performance!$AH$60</f>
        <v>2352.2184150000003</v>
      </c>
      <c r="BN67" s="68">
        <f>Performance!$AH$61</f>
        <v>2352.2184150000003</v>
      </c>
      <c r="BO67" s="68">
        <f>Performance!$AH$62</f>
        <v>2352.2184150000003</v>
      </c>
      <c r="BP67" s="68">
        <f>Performance!$AH$63</f>
        <v>0</v>
      </c>
      <c r="BQ67" s="68">
        <f>Performance!$AH$64</f>
        <v>1220.0731936363641</v>
      </c>
      <c r="BR67" s="68">
        <f>Performance!$AH$65</f>
        <v>2352.2184150000003</v>
      </c>
      <c r="BS67" s="68">
        <f>Performance!$AH$66</f>
        <v>2352.2184150000003</v>
      </c>
      <c r="BT67" s="68">
        <f>Performance!$AH$67</f>
        <v>2352.2184150000003</v>
      </c>
      <c r="BU67" s="68">
        <f>Performance!$AH$68</f>
        <v>2352.2184150000003</v>
      </c>
      <c r="BV67" s="68">
        <f>Performance!$AH$69</f>
        <v>2352.2184150000003</v>
      </c>
      <c r="BW67" s="69">
        <f t="shared" si="26"/>
        <v>44868.005829545451</v>
      </c>
    </row>
    <row r="68" spans="1:75" ht="15.75" hidden="1" outlineLevel="1" thickBot="1" x14ac:dyDescent="0.3">
      <c r="A68" s="77">
        <v>42</v>
      </c>
      <c r="B68" s="68">
        <f>Performance!$F$86</f>
        <v>691.80725500000005</v>
      </c>
      <c r="C68" s="68">
        <f>Performance!$T$86</f>
        <v>1422.9810849999999</v>
      </c>
      <c r="D68" s="68">
        <f>Performance!$AH$86</f>
        <v>2352.2184150000003</v>
      </c>
      <c r="E68" s="321"/>
      <c r="H68" s="291"/>
      <c r="I68" s="66" t="s">
        <v>96</v>
      </c>
      <c r="J68" s="66">
        <v>54</v>
      </c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198"/>
      <c r="AL68" s="198"/>
      <c r="AM68" s="198"/>
      <c r="AN68" s="198"/>
      <c r="AO68" s="198"/>
      <c r="AP68" s="198"/>
      <c r="AQ68" s="198"/>
      <c r="AR68" s="199"/>
      <c r="AS68" s="199"/>
      <c r="AT68" s="199"/>
      <c r="AU68" s="199"/>
      <c r="AV68" s="68">
        <f>Performance!$F$45</f>
        <v>0</v>
      </c>
      <c r="AW68" s="84">
        <f t="shared" si="24"/>
        <v>0</v>
      </c>
      <c r="AX68" s="68">
        <f>Performance!$F$46</f>
        <v>0</v>
      </c>
      <c r="AY68" s="68">
        <f>Performance!$F$47</f>
        <v>0</v>
      </c>
      <c r="AZ68" s="68">
        <f>Performance!$F$48</f>
        <v>0</v>
      </c>
      <c r="BA68" s="68">
        <f>Performance!$F$49</f>
        <v>265.03627500000061</v>
      </c>
      <c r="BB68" s="68">
        <f>Performance!$F$50</f>
        <v>691.80725500000005</v>
      </c>
      <c r="BC68" s="68">
        <f>Performance!$F$51</f>
        <v>691.80725500000005</v>
      </c>
      <c r="BD68" s="68">
        <f>Performance!$F$52</f>
        <v>691.80725500000005</v>
      </c>
      <c r="BE68" s="68">
        <f>Performance!$F$53</f>
        <v>691.80725500000005</v>
      </c>
      <c r="BF68" s="68">
        <f>Performance!$F$54</f>
        <v>691.80725500000005</v>
      </c>
      <c r="BG68" s="68">
        <f>Performance!$F$55</f>
        <v>691.80725500000005</v>
      </c>
      <c r="BH68" s="68">
        <f>Performance!$F$56</f>
        <v>691.80725500000005</v>
      </c>
      <c r="BI68" s="68">
        <f>Performance!$F$57</f>
        <v>691.80725500000005</v>
      </c>
      <c r="BJ68" s="68">
        <f t="shared" si="25"/>
        <v>5799.4943150000008</v>
      </c>
      <c r="BK68" s="68">
        <f>Performance!$F$58</f>
        <v>691.80725500000005</v>
      </c>
      <c r="BL68" s="68">
        <f>Performance!$F$59</f>
        <v>691.80725500000005</v>
      </c>
      <c r="BM68" s="68">
        <f>Performance!$F$60</f>
        <v>691.80725500000005</v>
      </c>
      <c r="BN68" s="68">
        <f>Performance!$F$61</f>
        <v>691.80725500000005</v>
      </c>
      <c r="BO68" s="68">
        <f>Performance!$F$62</f>
        <v>691.80725500000005</v>
      </c>
      <c r="BP68" s="68">
        <f>Performance!$F$63</f>
        <v>0</v>
      </c>
      <c r="BQ68" s="68">
        <f>Performance!$F$64</f>
        <v>318.94784333333337</v>
      </c>
      <c r="BR68" s="68">
        <f>Performance!$F$65</f>
        <v>691.80725500000005</v>
      </c>
      <c r="BS68" s="68">
        <f>Performance!$F$66</f>
        <v>691.80725500000005</v>
      </c>
      <c r="BT68" s="68">
        <f>Performance!$F$67</f>
        <v>691.80725500000005</v>
      </c>
      <c r="BU68" s="68">
        <f>Performance!$F$68</f>
        <v>691.80725500000005</v>
      </c>
      <c r="BV68" s="68">
        <f>Performance!$F$69</f>
        <v>691.80725500000005</v>
      </c>
      <c r="BW68" s="69">
        <f t="shared" si="26"/>
        <v>13036.514708333332</v>
      </c>
    </row>
    <row r="69" spans="1:75" ht="15.75" hidden="1" outlineLevel="1" thickBot="1" x14ac:dyDescent="0.3">
      <c r="A69" s="77">
        <v>43</v>
      </c>
      <c r="B69" s="68">
        <f>Performance!$F$87</f>
        <v>691.80725500000005</v>
      </c>
      <c r="C69" s="68">
        <f>Performance!$T$87</f>
        <v>1422.9810849999999</v>
      </c>
      <c r="D69" s="68">
        <f>Performance!$AH$87</f>
        <v>2352.2184150000003</v>
      </c>
      <c r="E69" s="321"/>
      <c r="H69" s="291"/>
      <c r="I69" s="66" t="s">
        <v>96</v>
      </c>
      <c r="J69" s="66">
        <v>55</v>
      </c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5"/>
      <c r="AR69" s="258" t="s">
        <v>130</v>
      </c>
      <c r="AS69" s="259"/>
      <c r="AT69" s="259"/>
      <c r="AU69" s="259"/>
      <c r="AV69" s="259"/>
      <c r="AW69" s="121">
        <f>SUM(AW15:AW68)</f>
        <v>884711.70893969689</v>
      </c>
      <c r="AX69" s="68">
        <f>Performance!$T$45</f>
        <v>0</v>
      </c>
      <c r="AY69" s="68">
        <f>Performance!$T$46</f>
        <v>0</v>
      </c>
      <c r="AZ69" s="68">
        <f>Performance!$T$47</f>
        <v>0</v>
      </c>
      <c r="BA69" s="68">
        <f>Performance!$T$48</f>
        <v>0</v>
      </c>
      <c r="BB69" s="68">
        <f>Performance!$T$49</f>
        <v>0</v>
      </c>
      <c r="BC69" s="68">
        <f>Performance!$T$50</f>
        <v>407.70469181818044</v>
      </c>
      <c r="BD69" s="68">
        <f>Performance!$T$51</f>
        <v>1422.9810849999999</v>
      </c>
      <c r="BE69" s="68">
        <f>Performance!$T$52</f>
        <v>1422.9810849999999</v>
      </c>
      <c r="BF69" s="68">
        <f>Performance!$T$53</f>
        <v>1422.9810849999999</v>
      </c>
      <c r="BG69" s="68">
        <f>Performance!$T$54</f>
        <v>1422.9810849999999</v>
      </c>
      <c r="BH69" s="68">
        <f>Performance!$T$55</f>
        <v>1422.9810849999999</v>
      </c>
      <c r="BI69" s="68">
        <f>Performance!$T$56</f>
        <v>1422.9810849999999</v>
      </c>
      <c r="BJ69" s="84">
        <f t="shared" ref="BJ69:BJ92" si="27">SUM(AX69:BI69)</f>
        <v>8945.5912018181789</v>
      </c>
      <c r="BK69" s="68">
        <f>Performance!$T$57</f>
        <v>1422.9810849999999</v>
      </c>
      <c r="BL69" s="68">
        <f>Performance!$T$58</f>
        <v>1422.9810849999999</v>
      </c>
      <c r="BM69" s="68">
        <f>Performance!$T$59</f>
        <v>1422.9810849999999</v>
      </c>
      <c r="BN69" s="68">
        <f>Performance!$T$60</f>
        <v>1422.9810849999999</v>
      </c>
      <c r="BO69" s="68">
        <f>Performance!$T$61</f>
        <v>1422.9810849999999</v>
      </c>
      <c r="BP69" s="68">
        <f>Performance!$T$62</f>
        <v>1422.9810849999999</v>
      </c>
      <c r="BQ69" s="68">
        <f>Performance!$T$63</f>
        <v>0</v>
      </c>
      <c r="BR69" s="68">
        <f>Performance!$T$64</f>
        <v>135.90156393939378</v>
      </c>
      <c r="BS69" s="68">
        <f>Performance!$T$65</f>
        <v>1422.9810849999999</v>
      </c>
      <c r="BT69" s="68">
        <f>Performance!$T$66</f>
        <v>1422.9810849999999</v>
      </c>
      <c r="BU69" s="68">
        <f>Performance!$T$67</f>
        <v>1422.9810849999999</v>
      </c>
      <c r="BV69" s="68">
        <f>Performance!$T$68</f>
        <v>1422.9810849999999</v>
      </c>
      <c r="BW69" s="69">
        <f t="shared" si="26"/>
        <v>23311.30361575757</v>
      </c>
    </row>
    <row r="70" spans="1:75" ht="15.75" hidden="1" outlineLevel="1" thickBot="1" x14ac:dyDescent="0.3">
      <c r="A70" s="77">
        <v>44</v>
      </c>
      <c r="B70" s="68">
        <f>Performance!$F$88</f>
        <v>691.80725500000005</v>
      </c>
      <c r="C70" s="68">
        <f>Performance!$T$88</f>
        <v>1422.9810849999999</v>
      </c>
      <c r="D70" s="68">
        <f>Performance!$AH$88</f>
        <v>2352.2184150000003</v>
      </c>
      <c r="E70" s="321"/>
      <c r="H70" s="291"/>
      <c r="I70" s="66" t="s">
        <v>81</v>
      </c>
      <c r="J70" s="66">
        <v>56</v>
      </c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3"/>
      <c r="AS70" s="203"/>
      <c r="AT70" s="203"/>
      <c r="AU70" s="203"/>
      <c r="AV70" s="203"/>
      <c r="AW70" s="203"/>
      <c r="AX70" s="68">
        <f>Performance!$AH$45</f>
        <v>0</v>
      </c>
      <c r="AY70" s="68">
        <f>Performance!$AH$46</f>
        <v>0</v>
      </c>
      <c r="AZ70" s="68">
        <f>Performance!$AH$47</f>
        <v>0</v>
      </c>
      <c r="BA70" s="68">
        <f>Performance!$AH$48</f>
        <v>0</v>
      </c>
      <c r="BB70" s="68">
        <f>Performance!$AH$49</f>
        <v>1308.0011659090915</v>
      </c>
      <c r="BC70" s="68">
        <f>Performance!$AH$50</f>
        <v>2352.2184150000003</v>
      </c>
      <c r="BD70" s="68">
        <f>Performance!$AH$51</f>
        <v>2352.2184150000003</v>
      </c>
      <c r="BE70" s="68">
        <f>Performance!$AH$52</f>
        <v>2352.2184150000003</v>
      </c>
      <c r="BF70" s="68">
        <f>Performance!$AH$53</f>
        <v>2352.2184150000003</v>
      </c>
      <c r="BG70" s="68">
        <f>Performance!$AH$54</f>
        <v>2352.2184150000003</v>
      </c>
      <c r="BH70" s="68">
        <f>Performance!$AH$55</f>
        <v>2352.2184150000003</v>
      </c>
      <c r="BI70" s="68">
        <f>Performance!$AH$56</f>
        <v>2352.2184150000003</v>
      </c>
      <c r="BJ70" s="84">
        <f t="shared" si="27"/>
        <v>17773.530070909092</v>
      </c>
      <c r="BK70" s="68">
        <f>Performance!$AH$57</f>
        <v>2352.2184150000003</v>
      </c>
      <c r="BL70" s="68">
        <f>Performance!$AH$58</f>
        <v>2352.2184150000003</v>
      </c>
      <c r="BM70" s="68">
        <f>Performance!$AH$59</f>
        <v>2352.2184150000003</v>
      </c>
      <c r="BN70" s="68">
        <f>Performance!$AH$60</f>
        <v>2352.2184150000003</v>
      </c>
      <c r="BO70" s="68">
        <f>Performance!$AH$61</f>
        <v>2352.2184150000003</v>
      </c>
      <c r="BP70" s="68">
        <f>Performance!$AH$62</f>
        <v>2352.2184150000003</v>
      </c>
      <c r="BQ70" s="68">
        <f>Performance!$AH$63</f>
        <v>0</v>
      </c>
      <c r="BR70" s="68">
        <f>Performance!$AH$64</f>
        <v>1220.0731936363641</v>
      </c>
      <c r="BS70" s="68">
        <f>Performance!$AH$65</f>
        <v>2352.2184150000003</v>
      </c>
      <c r="BT70" s="68">
        <f>Performance!$AH$66</f>
        <v>2352.2184150000003</v>
      </c>
      <c r="BU70" s="68">
        <f>Performance!$AH$67</f>
        <v>2352.2184150000003</v>
      </c>
      <c r="BV70" s="68">
        <f>Performance!$AH$68</f>
        <v>2352.2184150000003</v>
      </c>
      <c r="BW70" s="69">
        <f t="shared" si="26"/>
        <v>42515.787414545455</v>
      </c>
    </row>
    <row r="71" spans="1:75" ht="15.75" hidden="1" outlineLevel="1" thickBot="1" x14ac:dyDescent="0.3">
      <c r="A71" s="77">
        <v>45</v>
      </c>
      <c r="B71" s="68">
        <f>Performance!$F$89</f>
        <v>691.80725500000005</v>
      </c>
      <c r="C71" s="68">
        <f>Performance!$T$89</f>
        <v>1422.9810849999999</v>
      </c>
      <c r="D71" s="68">
        <f>Performance!$AH$89</f>
        <v>2352.2184150000003</v>
      </c>
      <c r="E71" s="321"/>
      <c r="H71" s="291"/>
      <c r="I71" s="66" t="s">
        <v>80</v>
      </c>
      <c r="J71" s="66">
        <v>57</v>
      </c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4"/>
      <c r="AS71" s="204"/>
      <c r="AT71" s="204"/>
      <c r="AU71" s="204"/>
      <c r="AV71" s="204"/>
      <c r="AW71" s="204"/>
      <c r="AX71" s="198"/>
      <c r="AY71" s="68">
        <f>Performance!$F$45</f>
        <v>0</v>
      </c>
      <c r="AZ71" s="68">
        <f>Performance!$F$46</f>
        <v>0</v>
      </c>
      <c r="BA71" s="68">
        <f>Performance!$F$47</f>
        <v>0</v>
      </c>
      <c r="BB71" s="68">
        <f>Performance!$F$48</f>
        <v>0</v>
      </c>
      <c r="BC71" s="68">
        <f>Performance!$F$49</f>
        <v>265.03627500000061</v>
      </c>
      <c r="BD71" s="68">
        <f>Performance!$F$50</f>
        <v>691.80725500000005</v>
      </c>
      <c r="BE71" s="68">
        <f>Performance!$F$51</f>
        <v>691.80725500000005</v>
      </c>
      <c r="BF71" s="68">
        <f>Performance!$F$52</f>
        <v>691.80725500000005</v>
      </c>
      <c r="BG71" s="68">
        <f>Performance!$F$53</f>
        <v>691.80725500000005</v>
      </c>
      <c r="BH71" s="68">
        <f>Performance!$F$54</f>
        <v>691.80725500000005</v>
      </c>
      <c r="BI71" s="68">
        <f>Performance!$F$55</f>
        <v>691.80725500000005</v>
      </c>
      <c r="BJ71" s="84">
        <f t="shared" si="27"/>
        <v>4415.8798050000014</v>
      </c>
      <c r="BK71" s="68">
        <f>Performance!$F$56</f>
        <v>691.80725500000005</v>
      </c>
      <c r="BL71" s="68">
        <f>Performance!$F$57</f>
        <v>691.80725500000005</v>
      </c>
      <c r="BM71" s="68">
        <f>Performance!$F$58</f>
        <v>691.80725500000005</v>
      </c>
      <c r="BN71" s="68">
        <f>Performance!$F$59</f>
        <v>691.80725500000005</v>
      </c>
      <c r="BO71" s="68">
        <f>Performance!$F$60</f>
        <v>691.80725500000005</v>
      </c>
      <c r="BP71" s="68">
        <f>Performance!$F$61</f>
        <v>691.80725500000005</v>
      </c>
      <c r="BQ71" s="68">
        <f>Performance!$F$62</f>
        <v>691.80725500000005</v>
      </c>
      <c r="BR71" s="68">
        <f>Performance!$F$63</f>
        <v>0</v>
      </c>
      <c r="BS71" s="68">
        <f>Performance!$F$64</f>
        <v>318.94784333333337</v>
      </c>
      <c r="BT71" s="68">
        <f>Performance!$F$65</f>
        <v>691.80725500000005</v>
      </c>
      <c r="BU71" s="68">
        <f>Performance!$F$66</f>
        <v>691.80725500000005</v>
      </c>
      <c r="BV71" s="68">
        <f>Performance!$F$67</f>
        <v>691.80725500000005</v>
      </c>
      <c r="BW71" s="69">
        <f t="shared" si="26"/>
        <v>11652.900198333333</v>
      </c>
    </row>
    <row r="72" spans="1:75" ht="15.75" hidden="1" outlineLevel="1" thickBot="1" x14ac:dyDescent="0.3">
      <c r="A72" s="77">
        <v>46</v>
      </c>
      <c r="B72" s="68">
        <f>Performance!$F$90</f>
        <v>691.80725500000005</v>
      </c>
      <c r="C72" s="68">
        <f>Performance!$T$90</f>
        <v>1422.9810849999999</v>
      </c>
      <c r="D72" s="68">
        <f>Performance!$AH$90</f>
        <v>2352.2184150000003</v>
      </c>
      <c r="E72" s="321"/>
      <c r="H72" s="291"/>
      <c r="I72" s="66" t="s">
        <v>96</v>
      </c>
      <c r="J72" s="66">
        <v>58</v>
      </c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4"/>
      <c r="AS72" s="204"/>
      <c r="AT72" s="204"/>
      <c r="AU72" s="204"/>
      <c r="AV72" s="204"/>
      <c r="AW72" s="204"/>
      <c r="AX72" s="200"/>
      <c r="AY72" s="68">
        <f>Performance!$T$45</f>
        <v>0</v>
      </c>
      <c r="AZ72" s="68">
        <f>Performance!$T$46</f>
        <v>0</v>
      </c>
      <c r="BA72" s="68">
        <f>Performance!$T$47</f>
        <v>0</v>
      </c>
      <c r="BB72" s="68">
        <f>Performance!$T$48</f>
        <v>0</v>
      </c>
      <c r="BC72" s="68">
        <f>Performance!$T$49</f>
        <v>0</v>
      </c>
      <c r="BD72" s="68">
        <f>Performance!$T$50</f>
        <v>407.70469181818044</v>
      </c>
      <c r="BE72" s="68">
        <f>Performance!$T$51</f>
        <v>1422.9810849999999</v>
      </c>
      <c r="BF72" s="68">
        <f>Performance!$T$52</f>
        <v>1422.9810849999999</v>
      </c>
      <c r="BG72" s="68">
        <f>Performance!$T$53</f>
        <v>1422.9810849999999</v>
      </c>
      <c r="BH72" s="68">
        <f>Performance!$T$54</f>
        <v>1422.9810849999999</v>
      </c>
      <c r="BI72" s="68">
        <f>Performance!$T$55</f>
        <v>1422.9810849999999</v>
      </c>
      <c r="BJ72" s="84">
        <f t="shared" si="27"/>
        <v>7522.6101168181794</v>
      </c>
      <c r="BK72" s="68">
        <f>Performance!$T$56</f>
        <v>1422.9810849999999</v>
      </c>
      <c r="BL72" s="68">
        <f>Performance!$T$57</f>
        <v>1422.9810849999999</v>
      </c>
      <c r="BM72" s="68">
        <f>Performance!$T$58</f>
        <v>1422.9810849999999</v>
      </c>
      <c r="BN72" s="68">
        <f>Performance!$T$59</f>
        <v>1422.9810849999999</v>
      </c>
      <c r="BO72" s="68">
        <f>Performance!$T$60</f>
        <v>1422.9810849999999</v>
      </c>
      <c r="BP72" s="68">
        <f>Performance!$T$61</f>
        <v>1422.9810849999999</v>
      </c>
      <c r="BQ72" s="68">
        <f>Performance!$T$62</f>
        <v>1422.9810849999999</v>
      </c>
      <c r="BR72" s="68">
        <f>Performance!$T$63</f>
        <v>0</v>
      </c>
      <c r="BS72" s="68">
        <f>Performance!$T$64</f>
        <v>135.90156393939378</v>
      </c>
      <c r="BT72" s="68">
        <f>Performance!$T$65</f>
        <v>1422.9810849999999</v>
      </c>
      <c r="BU72" s="68">
        <f>Performance!$T$66</f>
        <v>1422.9810849999999</v>
      </c>
      <c r="BV72" s="68">
        <f>Performance!$T$67</f>
        <v>1422.9810849999999</v>
      </c>
      <c r="BW72" s="69">
        <f t="shared" si="26"/>
        <v>21888.32253075757</v>
      </c>
    </row>
    <row r="73" spans="1:75" ht="15.75" hidden="1" outlineLevel="1" thickBot="1" x14ac:dyDescent="0.3">
      <c r="A73" s="77">
        <v>47</v>
      </c>
      <c r="B73" s="68">
        <f>Performance!$F$91</f>
        <v>691.80725500000005</v>
      </c>
      <c r="C73" s="68">
        <f>Performance!$T$91</f>
        <v>1422.9810849999999</v>
      </c>
      <c r="D73" s="68">
        <f>Performance!$AH$91</f>
        <v>2352.2184150000003</v>
      </c>
      <c r="E73" s="321"/>
      <c r="H73" s="291"/>
      <c r="I73" s="66" t="s">
        <v>96</v>
      </c>
      <c r="J73" s="66">
        <v>59</v>
      </c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4"/>
      <c r="AS73" s="204"/>
      <c r="AT73" s="204"/>
      <c r="AU73" s="204"/>
      <c r="AV73" s="204"/>
      <c r="AW73" s="204"/>
      <c r="AX73" s="200"/>
      <c r="AY73" s="200"/>
      <c r="AZ73" s="68">
        <f>Performance!$T$45</f>
        <v>0</v>
      </c>
      <c r="BA73" s="68">
        <f>Performance!$T$46</f>
        <v>0</v>
      </c>
      <c r="BB73" s="68">
        <f>Performance!$T$47</f>
        <v>0</v>
      </c>
      <c r="BC73" s="68">
        <f>Performance!$T$48</f>
        <v>0</v>
      </c>
      <c r="BD73" s="68">
        <f>Performance!$T$49</f>
        <v>0</v>
      </c>
      <c r="BE73" s="68">
        <f>Performance!$T$50</f>
        <v>407.70469181818044</v>
      </c>
      <c r="BF73" s="68">
        <f>Performance!$T$51</f>
        <v>1422.9810849999999</v>
      </c>
      <c r="BG73" s="68">
        <f>Performance!$T$52</f>
        <v>1422.9810849999999</v>
      </c>
      <c r="BH73" s="68">
        <f>Performance!$T$53</f>
        <v>1422.9810849999999</v>
      </c>
      <c r="BI73" s="68">
        <f>Performance!$T$54</f>
        <v>1422.9810849999999</v>
      </c>
      <c r="BJ73" s="84">
        <f t="shared" si="27"/>
        <v>6099.62903181818</v>
      </c>
      <c r="BK73" s="68">
        <f>Performance!$T$55</f>
        <v>1422.9810849999999</v>
      </c>
      <c r="BL73" s="68">
        <f>Performance!$T$56</f>
        <v>1422.9810849999999</v>
      </c>
      <c r="BM73" s="68">
        <f>Performance!$T$57</f>
        <v>1422.9810849999999</v>
      </c>
      <c r="BN73" s="68">
        <f>Performance!$T$58</f>
        <v>1422.9810849999999</v>
      </c>
      <c r="BO73" s="68">
        <f>Performance!$T$59</f>
        <v>1422.9810849999999</v>
      </c>
      <c r="BP73" s="68">
        <f>Performance!$T$60</f>
        <v>1422.9810849999999</v>
      </c>
      <c r="BQ73" s="68">
        <f>Performance!$T$61</f>
        <v>1422.9810849999999</v>
      </c>
      <c r="BR73" s="68">
        <f>Performance!$T$62</f>
        <v>1422.9810849999999</v>
      </c>
      <c r="BS73" s="68">
        <f>Performance!$T$63</f>
        <v>0</v>
      </c>
      <c r="BT73" s="68">
        <f>Performance!$T$64</f>
        <v>135.90156393939378</v>
      </c>
      <c r="BU73" s="68">
        <f>Performance!$T$65</f>
        <v>1422.9810849999999</v>
      </c>
      <c r="BV73" s="68">
        <f>Performance!$T$66</f>
        <v>1422.9810849999999</v>
      </c>
      <c r="BW73" s="69">
        <f t="shared" si="26"/>
        <v>20465.341445757571</v>
      </c>
    </row>
    <row r="74" spans="1:75" ht="15.75" hidden="1" outlineLevel="1" thickBot="1" x14ac:dyDescent="0.3">
      <c r="A74" s="78">
        <v>48</v>
      </c>
      <c r="B74" s="71">
        <f>Performance!$F$92</f>
        <v>691.80725500000005</v>
      </c>
      <c r="C74" s="71">
        <f>Performance!$T$92</f>
        <v>1422.9810849999999</v>
      </c>
      <c r="D74" s="71">
        <f>Performance!$AH$92</f>
        <v>2352.2184150000003</v>
      </c>
      <c r="E74" s="322"/>
      <c r="H74" s="291"/>
      <c r="I74" s="66" t="s">
        <v>96</v>
      </c>
      <c r="J74" s="66">
        <v>60</v>
      </c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4"/>
      <c r="AS74" s="204"/>
      <c r="AT74" s="204"/>
      <c r="AU74" s="204"/>
      <c r="AV74" s="204"/>
      <c r="AW74" s="204"/>
      <c r="AX74" s="200"/>
      <c r="AY74" s="200"/>
      <c r="AZ74" s="68">
        <f>Performance!$T$45</f>
        <v>0</v>
      </c>
      <c r="BA74" s="68">
        <f>Performance!$T$46</f>
        <v>0</v>
      </c>
      <c r="BB74" s="68">
        <f>Performance!$T$47</f>
        <v>0</v>
      </c>
      <c r="BC74" s="68">
        <f>Performance!$T$48</f>
        <v>0</v>
      </c>
      <c r="BD74" s="68">
        <f>Performance!$T$49</f>
        <v>0</v>
      </c>
      <c r="BE74" s="68">
        <f>Performance!$T$50</f>
        <v>407.70469181818044</v>
      </c>
      <c r="BF74" s="68">
        <f>Performance!$T$51</f>
        <v>1422.9810849999999</v>
      </c>
      <c r="BG74" s="68">
        <f>Performance!$T$52</f>
        <v>1422.9810849999999</v>
      </c>
      <c r="BH74" s="68">
        <f>Performance!$T$53</f>
        <v>1422.9810849999999</v>
      </c>
      <c r="BI74" s="68">
        <f>Performance!$T$54</f>
        <v>1422.9810849999999</v>
      </c>
      <c r="BJ74" s="84">
        <f t="shared" si="27"/>
        <v>6099.62903181818</v>
      </c>
      <c r="BK74" s="68">
        <f>Performance!$T$55</f>
        <v>1422.9810849999999</v>
      </c>
      <c r="BL74" s="68">
        <f>Performance!$T$56</f>
        <v>1422.9810849999999</v>
      </c>
      <c r="BM74" s="68">
        <f>Performance!$T$57</f>
        <v>1422.9810849999999</v>
      </c>
      <c r="BN74" s="68">
        <f>Performance!$T$58</f>
        <v>1422.9810849999999</v>
      </c>
      <c r="BO74" s="68">
        <f>Performance!$T$59</f>
        <v>1422.9810849999999</v>
      </c>
      <c r="BP74" s="68">
        <f>Performance!$T$60</f>
        <v>1422.9810849999999</v>
      </c>
      <c r="BQ74" s="68">
        <f>Performance!$T$61</f>
        <v>1422.9810849999999</v>
      </c>
      <c r="BR74" s="68">
        <f>Performance!$T$62</f>
        <v>1422.9810849999999</v>
      </c>
      <c r="BS74" s="68">
        <f>Performance!$T$63</f>
        <v>0</v>
      </c>
      <c r="BT74" s="68">
        <f>Performance!$T$64</f>
        <v>135.90156393939378</v>
      </c>
      <c r="BU74" s="68">
        <f>Performance!$T$65</f>
        <v>1422.9810849999999</v>
      </c>
      <c r="BV74" s="68">
        <f>Performance!$T$66</f>
        <v>1422.9810849999999</v>
      </c>
      <c r="BW74" s="69">
        <f t="shared" si="26"/>
        <v>20465.341445757571</v>
      </c>
    </row>
    <row r="75" spans="1:75" ht="16.5" hidden="1" outlineLevel="1" thickTop="1" thickBot="1" x14ac:dyDescent="0.3">
      <c r="H75" s="291"/>
      <c r="I75" s="66" t="s">
        <v>80</v>
      </c>
      <c r="J75" s="66">
        <v>61</v>
      </c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4"/>
      <c r="AS75" s="204"/>
      <c r="AT75" s="204"/>
      <c r="AU75" s="204"/>
      <c r="AV75" s="204"/>
      <c r="AW75" s="204"/>
      <c r="AX75" s="200"/>
      <c r="AY75" s="200"/>
      <c r="AZ75" s="198"/>
      <c r="BA75" s="68">
        <f>Performance!$F$45</f>
        <v>0</v>
      </c>
      <c r="BB75" s="68">
        <f>Performance!$F$46</f>
        <v>0</v>
      </c>
      <c r="BC75" s="68">
        <f>Performance!$F$47</f>
        <v>0</v>
      </c>
      <c r="BD75" s="68">
        <f>Performance!$F$48</f>
        <v>0</v>
      </c>
      <c r="BE75" s="68">
        <f>Performance!$F$49</f>
        <v>265.03627500000061</v>
      </c>
      <c r="BF75" s="68">
        <f>Performance!$F$50</f>
        <v>691.80725500000005</v>
      </c>
      <c r="BG75" s="68">
        <f>Performance!$F$51</f>
        <v>691.80725500000005</v>
      </c>
      <c r="BH75" s="68">
        <f>Performance!$F$52</f>
        <v>691.80725500000005</v>
      </c>
      <c r="BI75" s="68">
        <f>Performance!$F$53</f>
        <v>691.80725500000005</v>
      </c>
      <c r="BJ75" s="84">
        <f t="shared" si="27"/>
        <v>3032.2652950000011</v>
      </c>
      <c r="BK75" s="68">
        <f>Performance!$F$54</f>
        <v>691.80725500000005</v>
      </c>
      <c r="BL75" s="68">
        <f>Performance!$F$55</f>
        <v>691.80725500000005</v>
      </c>
      <c r="BM75" s="68">
        <f>Performance!$F$56</f>
        <v>691.80725500000005</v>
      </c>
      <c r="BN75" s="68">
        <f>Performance!$F$69</f>
        <v>691.80725500000005</v>
      </c>
      <c r="BO75" s="68">
        <f>Performance!$F$70</f>
        <v>691.80725500000005</v>
      </c>
      <c r="BP75" s="68">
        <f>Performance!$F$71</f>
        <v>691.80725500000005</v>
      </c>
      <c r="BQ75" s="68">
        <f>Performance!$F$72</f>
        <v>691.80725500000005</v>
      </c>
      <c r="BR75" s="68">
        <f>Performance!$F$73</f>
        <v>691.80725500000005</v>
      </c>
      <c r="BS75" s="68">
        <f>Performance!$F$74</f>
        <v>691.80725500000005</v>
      </c>
      <c r="BT75" s="68">
        <f>Performance!$F$75</f>
        <v>691.80725500000005</v>
      </c>
      <c r="BU75" s="68">
        <f>Performance!$F$76</f>
        <v>691.80725500000005</v>
      </c>
      <c r="BV75" s="68">
        <f>Performance!$F$77</f>
        <v>691.80725500000005</v>
      </c>
      <c r="BW75" s="69">
        <f t="shared" si="26"/>
        <v>11333.952354999999</v>
      </c>
    </row>
    <row r="76" spans="1:75" ht="16.5" hidden="1" outlineLevel="1" thickTop="1" thickBot="1" x14ac:dyDescent="0.3">
      <c r="A76" s="79">
        <v>49</v>
      </c>
      <c r="B76" s="197">
        <f>Performance!$F$93</f>
        <v>691.80725500000005</v>
      </c>
      <c r="C76" s="197">
        <f>Performance!$T$93</f>
        <v>1422.9810849999999</v>
      </c>
      <c r="D76" s="197">
        <f>Performance!$AH$93</f>
        <v>2352.2184150000003</v>
      </c>
      <c r="E76" s="320" t="s">
        <v>242</v>
      </c>
      <c r="H76" s="291"/>
      <c r="I76" s="66" t="s">
        <v>81</v>
      </c>
      <c r="J76" s="66">
        <v>62</v>
      </c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4"/>
      <c r="AS76" s="204"/>
      <c r="AT76" s="204"/>
      <c r="AU76" s="204"/>
      <c r="AV76" s="204"/>
      <c r="AW76" s="204"/>
      <c r="AX76" s="200"/>
      <c r="AY76" s="200"/>
      <c r="AZ76" s="198"/>
      <c r="BA76" s="68">
        <f>Performance!$AH$45</f>
        <v>0</v>
      </c>
      <c r="BB76" s="68">
        <f>Performance!$AH$46</f>
        <v>0</v>
      </c>
      <c r="BC76" s="68">
        <f>Performance!$AH$47</f>
        <v>0</v>
      </c>
      <c r="BD76" s="68">
        <f>Performance!$AH$48</f>
        <v>0</v>
      </c>
      <c r="BE76" s="68">
        <f>Performance!$AH$49</f>
        <v>1308.0011659090915</v>
      </c>
      <c r="BF76" s="68">
        <f>Performance!$AH$50</f>
        <v>2352.2184150000003</v>
      </c>
      <c r="BG76" s="68">
        <f>Performance!$AH$51</f>
        <v>2352.2184150000003</v>
      </c>
      <c r="BH76" s="68">
        <f>Performance!$AH$52</f>
        <v>2352.2184150000003</v>
      </c>
      <c r="BI76" s="68">
        <f>Performance!$AH$53</f>
        <v>2352.2184150000003</v>
      </c>
      <c r="BJ76" s="84">
        <f t="shared" si="27"/>
        <v>10716.874825909093</v>
      </c>
      <c r="BK76" s="68">
        <f>Performance!$AH$54</f>
        <v>2352.2184150000003</v>
      </c>
      <c r="BL76" s="68">
        <f>Performance!$AH$55</f>
        <v>2352.2184150000003</v>
      </c>
      <c r="BM76" s="68">
        <f>Performance!$AH$56</f>
        <v>2352.2184150000003</v>
      </c>
      <c r="BN76" s="68">
        <f>Performance!$AH$69</f>
        <v>2352.2184150000003</v>
      </c>
      <c r="BO76" s="68">
        <f>Performance!$AH$70</f>
        <v>2352.2184150000003</v>
      </c>
      <c r="BP76" s="68">
        <f>Performance!$AH$71</f>
        <v>2352.2184150000003</v>
      </c>
      <c r="BQ76" s="68">
        <f>Performance!$AH$72</f>
        <v>2352.2184150000003</v>
      </c>
      <c r="BR76" s="68">
        <f>Performance!$AH$73</f>
        <v>2352.2184150000003</v>
      </c>
      <c r="BS76" s="68">
        <f>Performance!$AH$74</f>
        <v>2352.2184150000003</v>
      </c>
      <c r="BT76" s="68">
        <f>Performance!$AH$75</f>
        <v>2352.2184150000003</v>
      </c>
      <c r="BU76" s="68">
        <f>Performance!$AH$76</f>
        <v>2352.2184150000003</v>
      </c>
      <c r="BV76" s="68">
        <f>Performance!$AH$77</f>
        <v>2352.2184150000003</v>
      </c>
      <c r="BW76" s="69">
        <f t="shared" si="26"/>
        <v>38943.495805909086</v>
      </c>
    </row>
    <row r="77" spans="1:75" ht="15.75" hidden="1" outlineLevel="1" thickBot="1" x14ac:dyDescent="0.3">
      <c r="A77" s="77">
        <v>50</v>
      </c>
      <c r="B77" s="68">
        <f>Performance!$F$94</f>
        <v>691.80725500000005</v>
      </c>
      <c r="C77" s="68">
        <f>Performance!$T$94</f>
        <v>1422.9810849999999</v>
      </c>
      <c r="D77" s="68">
        <f>Performance!$AH$94</f>
        <v>2352.2184150000003</v>
      </c>
      <c r="E77" s="321"/>
      <c r="H77" s="291"/>
      <c r="I77" s="66" t="s">
        <v>81</v>
      </c>
      <c r="J77" s="66">
        <v>63</v>
      </c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4"/>
      <c r="AS77" s="204"/>
      <c r="AT77" s="204"/>
      <c r="AU77" s="204"/>
      <c r="AV77" s="204"/>
      <c r="AW77" s="204"/>
      <c r="AX77" s="200"/>
      <c r="AY77" s="200"/>
      <c r="AZ77" s="198"/>
      <c r="BA77" s="200"/>
      <c r="BB77" s="68">
        <f>Performance!$AH$45</f>
        <v>0</v>
      </c>
      <c r="BC77" s="68">
        <f>Performance!$AH$46</f>
        <v>0</v>
      </c>
      <c r="BD77" s="68">
        <f>Performance!$AH$47</f>
        <v>0</v>
      </c>
      <c r="BE77" s="68">
        <f>Performance!$AH$48</f>
        <v>0</v>
      </c>
      <c r="BF77" s="68">
        <f>Performance!$AH$49</f>
        <v>1308.0011659090915</v>
      </c>
      <c r="BG77" s="68">
        <f>Performance!$AH$50</f>
        <v>2352.2184150000003</v>
      </c>
      <c r="BH77" s="68">
        <f>Performance!$AH$51</f>
        <v>2352.2184150000003</v>
      </c>
      <c r="BI77" s="68">
        <f>Performance!$AH$52</f>
        <v>2352.2184150000003</v>
      </c>
      <c r="BJ77" s="84">
        <f t="shared" si="27"/>
        <v>8364.6564109090923</v>
      </c>
      <c r="BK77" s="68">
        <f>Performance!$AH$53</f>
        <v>2352.2184150000003</v>
      </c>
      <c r="BL77" s="68">
        <f>Performance!$AH$54</f>
        <v>2352.2184150000003</v>
      </c>
      <c r="BM77" s="68">
        <f>Performance!$AH$55</f>
        <v>2352.2184150000003</v>
      </c>
      <c r="BN77" s="68">
        <f>Performance!$AH$56</f>
        <v>2352.2184150000003</v>
      </c>
      <c r="BO77" s="68">
        <f>Performance!$AH$57</f>
        <v>2352.2184150000003</v>
      </c>
      <c r="BP77" s="68">
        <f>Performance!$AH$58</f>
        <v>2352.2184150000003</v>
      </c>
      <c r="BQ77" s="68">
        <f>Performance!$AH$59</f>
        <v>2352.2184150000003</v>
      </c>
      <c r="BR77" s="68">
        <f>Performance!$AH$60</f>
        <v>2352.2184150000003</v>
      </c>
      <c r="BS77" s="68">
        <f>Performance!$AH$61</f>
        <v>2352.2184150000003</v>
      </c>
      <c r="BT77" s="68">
        <f>Performance!$AH$62</f>
        <v>2352.2184150000003</v>
      </c>
      <c r="BU77" s="68">
        <f>Performance!$AH$63</f>
        <v>0</v>
      </c>
      <c r="BV77" s="68">
        <f>Performance!$AH$64</f>
        <v>1220.0731936363641</v>
      </c>
      <c r="BW77" s="69">
        <f t="shared" si="26"/>
        <v>33106.913754545451</v>
      </c>
    </row>
    <row r="78" spans="1:75" ht="15.75" hidden="1" outlineLevel="1" thickBot="1" x14ac:dyDescent="0.3">
      <c r="A78" s="77">
        <v>51</v>
      </c>
      <c r="B78" s="68">
        <f>Performance!$F$95</f>
        <v>691.80725500000005</v>
      </c>
      <c r="C78" s="68">
        <f>Performance!$T$95</f>
        <v>1422.9810849999999</v>
      </c>
      <c r="D78" s="68">
        <f>Performance!$AH$95</f>
        <v>2352.2184150000003</v>
      </c>
      <c r="E78" s="321"/>
      <c r="H78" s="291"/>
      <c r="I78" s="66" t="s">
        <v>96</v>
      </c>
      <c r="J78" s="66">
        <v>64</v>
      </c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4"/>
      <c r="AS78" s="204"/>
      <c r="AT78" s="204"/>
      <c r="AU78" s="204"/>
      <c r="AV78" s="204"/>
      <c r="AW78" s="204"/>
      <c r="AX78" s="200"/>
      <c r="AY78" s="200"/>
      <c r="AZ78" s="198"/>
      <c r="BA78" s="200"/>
      <c r="BB78" s="68">
        <f>Performance!$T$45</f>
        <v>0</v>
      </c>
      <c r="BC78" s="68">
        <f>Performance!$T$46</f>
        <v>0</v>
      </c>
      <c r="BD78" s="68">
        <f>Performance!$T$47</f>
        <v>0</v>
      </c>
      <c r="BE78" s="68">
        <f>Performance!$T$48</f>
        <v>0</v>
      </c>
      <c r="BF78" s="68">
        <f>Performance!$T$49</f>
        <v>0</v>
      </c>
      <c r="BG78" s="68">
        <f>Performance!$T$50</f>
        <v>407.70469181818044</v>
      </c>
      <c r="BH78" s="68">
        <f>Performance!$T$51</f>
        <v>1422.9810849999999</v>
      </c>
      <c r="BI78" s="68">
        <f>Performance!$T$52</f>
        <v>1422.9810849999999</v>
      </c>
      <c r="BJ78" s="84">
        <f t="shared" si="27"/>
        <v>3253.6668618181802</v>
      </c>
      <c r="BK78" s="68">
        <f>Performance!$T$53</f>
        <v>1422.9810849999999</v>
      </c>
      <c r="BL78" s="68">
        <f>Performance!$T$54</f>
        <v>1422.9810849999999</v>
      </c>
      <c r="BM78" s="68">
        <f>Performance!$T$55</f>
        <v>1422.9810849999999</v>
      </c>
      <c r="BN78" s="68">
        <f>Performance!$T$56</f>
        <v>1422.9810849999999</v>
      </c>
      <c r="BO78" s="68">
        <f>Performance!$T$57</f>
        <v>1422.9810849999999</v>
      </c>
      <c r="BP78" s="68">
        <f>Performance!$T$58</f>
        <v>1422.9810849999999</v>
      </c>
      <c r="BQ78" s="68">
        <f>Performance!$T$59</f>
        <v>1422.9810849999999</v>
      </c>
      <c r="BR78" s="68">
        <f>Performance!$T$60</f>
        <v>1422.9810849999999</v>
      </c>
      <c r="BS78" s="68">
        <f>Performance!$T$61</f>
        <v>1422.9810849999999</v>
      </c>
      <c r="BT78" s="68">
        <f>Performance!$T$62</f>
        <v>1422.9810849999999</v>
      </c>
      <c r="BU78" s="68">
        <f>Performance!$T$63</f>
        <v>0</v>
      </c>
      <c r="BV78" s="68">
        <f>Performance!$T$64</f>
        <v>135.90156393939378</v>
      </c>
      <c r="BW78" s="69">
        <f t="shared" si="26"/>
        <v>17619.379275757568</v>
      </c>
    </row>
    <row r="79" spans="1:75" ht="15.75" hidden="1" outlineLevel="1" thickBot="1" x14ac:dyDescent="0.3">
      <c r="A79" s="77">
        <v>52</v>
      </c>
      <c r="B79" s="68">
        <f>Performance!$F$96</f>
        <v>691.80725500000005</v>
      </c>
      <c r="C79" s="68">
        <f>Performance!$T$96</f>
        <v>1422.9810849999999</v>
      </c>
      <c r="D79" s="68">
        <f>Performance!$AH$96</f>
        <v>2352.2184150000003</v>
      </c>
      <c r="E79" s="321"/>
      <c r="H79" s="291"/>
      <c r="I79" s="66" t="s">
        <v>96</v>
      </c>
      <c r="J79" s="66">
        <v>65</v>
      </c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4"/>
      <c r="AS79" s="204"/>
      <c r="AT79" s="204"/>
      <c r="AU79" s="204"/>
      <c r="AV79" s="204"/>
      <c r="AW79" s="204"/>
      <c r="AX79" s="200"/>
      <c r="AY79" s="200"/>
      <c r="AZ79" s="198"/>
      <c r="BA79" s="200"/>
      <c r="BB79" s="200"/>
      <c r="BC79" s="68">
        <f>Performance!$T$45</f>
        <v>0</v>
      </c>
      <c r="BD79" s="68">
        <f>Performance!$T$46</f>
        <v>0</v>
      </c>
      <c r="BE79" s="68">
        <f>Performance!$T$47</f>
        <v>0</v>
      </c>
      <c r="BF79" s="68">
        <f>Performance!$T$48</f>
        <v>0</v>
      </c>
      <c r="BG79" s="68">
        <f>Performance!$T$49</f>
        <v>0</v>
      </c>
      <c r="BH79" s="68">
        <f>Performance!$T$50</f>
        <v>407.70469181818044</v>
      </c>
      <c r="BI79" s="68">
        <f>Performance!$T$51</f>
        <v>1422.9810849999999</v>
      </c>
      <c r="BJ79" s="84">
        <f t="shared" si="27"/>
        <v>1830.6857768181803</v>
      </c>
      <c r="BK79" s="68">
        <f>Performance!$T$52</f>
        <v>1422.9810849999999</v>
      </c>
      <c r="BL79" s="68">
        <f>Performance!$T$53</f>
        <v>1422.9810849999999</v>
      </c>
      <c r="BM79" s="68">
        <f>Performance!$T$54</f>
        <v>1422.9810849999999</v>
      </c>
      <c r="BN79" s="68">
        <f>Performance!$T$55</f>
        <v>1422.9810849999999</v>
      </c>
      <c r="BO79" s="68">
        <f>Performance!$T$56</f>
        <v>1422.9810849999999</v>
      </c>
      <c r="BP79" s="68">
        <f>Performance!$T$57</f>
        <v>1422.9810849999999</v>
      </c>
      <c r="BQ79" s="68">
        <f>Performance!$T$58</f>
        <v>1422.9810849999999</v>
      </c>
      <c r="BR79" s="68">
        <f>Performance!$T$59</f>
        <v>1422.9810849999999</v>
      </c>
      <c r="BS79" s="68">
        <f>Performance!$T$60</f>
        <v>1422.9810849999999</v>
      </c>
      <c r="BT79" s="68">
        <f>Performance!$T$61</f>
        <v>1422.9810849999999</v>
      </c>
      <c r="BU79" s="68">
        <f>Performance!$T$62</f>
        <v>1422.9810849999999</v>
      </c>
      <c r="BV79" s="68">
        <f>Performance!$T$63</f>
        <v>0</v>
      </c>
      <c r="BW79" s="69">
        <f t="shared" ref="BW79:BW92" si="28">SUM(BK79:BV79,BJ79)</f>
        <v>17483.477711818177</v>
      </c>
    </row>
    <row r="80" spans="1:75" ht="15.75" hidden="1" outlineLevel="1" thickBot="1" x14ac:dyDescent="0.3">
      <c r="A80" s="77">
        <v>53</v>
      </c>
      <c r="B80" s="68">
        <f>Performance!$F$97</f>
        <v>691.80725500000005</v>
      </c>
      <c r="C80" s="68">
        <f>Performance!$T$97</f>
        <v>1422.9810849999999</v>
      </c>
      <c r="D80" s="68">
        <f>Performance!$AH$97</f>
        <v>2352.2184150000003</v>
      </c>
      <c r="E80" s="321"/>
      <c r="H80" s="291"/>
      <c r="I80" s="66" t="s">
        <v>80</v>
      </c>
      <c r="J80" s="66">
        <v>66</v>
      </c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4"/>
      <c r="AS80" s="204"/>
      <c r="AT80" s="204"/>
      <c r="AU80" s="204"/>
      <c r="AV80" s="204"/>
      <c r="AW80" s="204"/>
      <c r="AX80" s="200"/>
      <c r="AY80" s="200"/>
      <c r="AZ80" s="198"/>
      <c r="BA80" s="200"/>
      <c r="BB80" s="200"/>
      <c r="BC80" s="68">
        <f>Performance!$F$45</f>
        <v>0</v>
      </c>
      <c r="BD80" s="68">
        <f>Performance!$F$46</f>
        <v>0</v>
      </c>
      <c r="BE80" s="68">
        <f>Performance!$F$47</f>
        <v>0</v>
      </c>
      <c r="BF80" s="68">
        <f>Performance!$F$48</f>
        <v>0</v>
      </c>
      <c r="BG80" s="68">
        <f>Performance!$F$49</f>
        <v>265.03627500000061</v>
      </c>
      <c r="BH80" s="68">
        <f>Performance!$F$50</f>
        <v>691.80725500000005</v>
      </c>
      <c r="BI80" s="68">
        <f>Performance!$F$51</f>
        <v>691.80725500000005</v>
      </c>
      <c r="BJ80" s="84">
        <f t="shared" si="27"/>
        <v>1648.6507850000007</v>
      </c>
      <c r="BK80" s="68">
        <f>Performance!$F$52</f>
        <v>691.80725500000005</v>
      </c>
      <c r="BL80" s="68">
        <f>Performance!$F$53</f>
        <v>691.80725500000005</v>
      </c>
      <c r="BM80" s="68">
        <f>Performance!$F$54</f>
        <v>691.80725500000005</v>
      </c>
      <c r="BN80" s="68">
        <f>Performance!$F$55</f>
        <v>691.80725500000005</v>
      </c>
      <c r="BO80" s="68">
        <f>Performance!$F$56</f>
        <v>691.80725500000005</v>
      </c>
      <c r="BP80" s="68">
        <f>Performance!$F$57</f>
        <v>691.80725500000005</v>
      </c>
      <c r="BQ80" s="68">
        <f>Performance!$F$58</f>
        <v>691.80725500000005</v>
      </c>
      <c r="BR80" s="68">
        <f>Performance!$F$59</f>
        <v>691.80725500000005</v>
      </c>
      <c r="BS80" s="68">
        <f>Performance!$F$60</f>
        <v>691.80725500000005</v>
      </c>
      <c r="BT80" s="68">
        <f>Performance!$F$61</f>
        <v>691.80725500000005</v>
      </c>
      <c r="BU80" s="68">
        <f>Performance!$F$62</f>
        <v>691.80725500000005</v>
      </c>
      <c r="BV80" s="68">
        <f>Performance!$F$63</f>
        <v>0</v>
      </c>
      <c r="BW80" s="69">
        <f t="shared" si="28"/>
        <v>9258.5305899999985</v>
      </c>
    </row>
    <row r="81" spans="1:75" ht="15.75" hidden="1" outlineLevel="1" thickBot="1" x14ac:dyDescent="0.3">
      <c r="A81" s="77">
        <v>54</v>
      </c>
      <c r="B81" s="68">
        <f>Performance!$F$98</f>
        <v>691.80725500000005</v>
      </c>
      <c r="C81" s="68">
        <f>Performance!$T$98</f>
        <v>1422.9810849999999</v>
      </c>
      <c r="D81" s="68">
        <f>Performance!$AH$98</f>
        <v>2352.2184150000003</v>
      </c>
      <c r="E81" s="321"/>
      <c r="H81" s="291"/>
      <c r="I81" s="66" t="s">
        <v>80</v>
      </c>
      <c r="J81" s="66">
        <v>67</v>
      </c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4"/>
      <c r="AS81" s="204"/>
      <c r="AT81" s="204"/>
      <c r="AU81" s="204"/>
      <c r="AV81" s="204"/>
      <c r="AW81" s="204"/>
      <c r="AX81" s="200"/>
      <c r="AY81" s="200"/>
      <c r="AZ81" s="198"/>
      <c r="BA81" s="200"/>
      <c r="BB81" s="200"/>
      <c r="BC81" s="200"/>
      <c r="BD81" s="68">
        <f>Performance!$F$45</f>
        <v>0</v>
      </c>
      <c r="BE81" s="68">
        <f>Performance!$F$46</f>
        <v>0</v>
      </c>
      <c r="BF81" s="68">
        <f>Performance!$F$47</f>
        <v>0</v>
      </c>
      <c r="BG81" s="68">
        <f>Performance!$F$48</f>
        <v>0</v>
      </c>
      <c r="BH81" s="68">
        <f>Performance!$F$49</f>
        <v>265.03627500000061</v>
      </c>
      <c r="BI81" s="68">
        <f>Performance!$F$50</f>
        <v>691.80725500000005</v>
      </c>
      <c r="BJ81" s="84">
        <f t="shared" si="27"/>
        <v>956.84353000000067</v>
      </c>
      <c r="BK81" s="68">
        <f>Performance!$F$51</f>
        <v>691.80725500000005</v>
      </c>
      <c r="BL81" s="68">
        <f>Performance!$F$52</f>
        <v>691.80725500000005</v>
      </c>
      <c r="BM81" s="68">
        <f>Performance!$F$53</f>
        <v>691.80725500000005</v>
      </c>
      <c r="BN81" s="68">
        <f>Performance!$F$54</f>
        <v>691.80725500000005</v>
      </c>
      <c r="BO81" s="68">
        <f>Performance!$F$55</f>
        <v>691.80725500000005</v>
      </c>
      <c r="BP81" s="68">
        <f>Performance!$F$56</f>
        <v>691.80725500000005</v>
      </c>
      <c r="BQ81" s="68">
        <f>Performance!$F$57</f>
        <v>691.80725500000005</v>
      </c>
      <c r="BR81" s="68">
        <f>Performance!$F$58</f>
        <v>691.80725500000005</v>
      </c>
      <c r="BS81" s="68">
        <f>Performance!$F$59</f>
        <v>691.80725500000005</v>
      </c>
      <c r="BT81" s="68">
        <f>Performance!$F$60</f>
        <v>691.80725500000005</v>
      </c>
      <c r="BU81" s="68">
        <f>Performance!$F$61</f>
        <v>691.80725500000005</v>
      </c>
      <c r="BV81" s="68">
        <f>Performance!$F$62</f>
        <v>691.80725500000005</v>
      </c>
      <c r="BW81" s="69">
        <f t="shared" si="28"/>
        <v>9258.5305899999985</v>
      </c>
    </row>
    <row r="82" spans="1:75" ht="15.75" hidden="1" outlineLevel="1" thickBot="1" x14ac:dyDescent="0.3">
      <c r="A82" s="77">
        <v>55</v>
      </c>
      <c r="B82" s="68">
        <f>Performance!$F$99</f>
        <v>0</v>
      </c>
      <c r="C82" s="68">
        <f>Performance!$T$99</f>
        <v>0</v>
      </c>
      <c r="D82" s="68">
        <f>Performance!$AH$99</f>
        <v>0</v>
      </c>
      <c r="E82" s="321"/>
      <c r="H82" s="291"/>
      <c r="I82" s="66" t="s">
        <v>81</v>
      </c>
      <c r="J82" s="66">
        <v>68</v>
      </c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4"/>
      <c r="AS82" s="204"/>
      <c r="AT82" s="204"/>
      <c r="AU82" s="204"/>
      <c r="AV82" s="204"/>
      <c r="AW82" s="204"/>
      <c r="AX82" s="200"/>
      <c r="AY82" s="200"/>
      <c r="AZ82" s="198"/>
      <c r="BA82" s="200"/>
      <c r="BB82" s="200"/>
      <c r="BC82" s="200"/>
      <c r="BD82" s="68">
        <f>Performance!$AH$45</f>
        <v>0</v>
      </c>
      <c r="BE82" s="68">
        <f>Performance!$AH$46</f>
        <v>0</v>
      </c>
      <c r="BF82" s="68">
        <f>Performance!$AH$47</f>
        <v>0</v>
      </c>
      <c r="BG82" s="68">
        <f>Performance!$AH$48</f>
        <v>0</v>
      </c>
      <c r="BH82" s="68">
        <f>Performance!$AH$49</f>
        <v>1308.0011659090915</v>
      </c>
      <c r="BI82" s="68">
        <f>Performance!$AH$50</f>
        <v>2352.2184150000003</v>
      </c>
      <c r="BJ82" s="84">
        <f t="shared" si="27"/>
        <v>3660.2195809090917</v>
      </c>
      <c r="BK82" s="68">
        <f>Performance!$AH$51</f>
        <v>2352.2184150000003</v>
      </c>
      <c r="BL82" s="68">
        <f>Performance!$AH$52</f>
        <v>2352.2184150000003</v>
      </c>
      <c r="BM82" s="68">
        <f>Performance!$AH$53</f>
        <v>2352.2184150000003</v>
      </c>
      <c r="BN82" s="68">
        <f>Performance!$AH$54</f>
        <v>2352.2184150000003</v>
      </c>
      <c r="BO82" s="68">
        <f>Performance!$AH$55</f>
        <v>2352.2184150000003</v>
      </c>
      <c r="BP82" s="68">
        <f>Performance!$AH$56</f>
        <v>2352.2184150000003</v>
      </c>
      <c r="BQ82" s="68">
        <f>Performance!$AH$57</f>
        <v>2352.2184150000003</v>
      </c>
      <c r="BR82" s="68">
        <f>Performance!$AH$58</f>
        <v>2352.2184150000003</v>
      </c>
      <c r="BS82" s="68">
        <f>Performance!$AH$59</f>
        <v>2352.2184150000003</v>
      </c>
      <c r="BT82" s="68">
        <f>Performance!$AH$60</f>
        <v>2352.2184150000003</v>
      </c>
      <c r="BU82" s="68">
        <f>Performance!$AH$61</f>
        <v>2352.2184150000003</v>
      </c>
      <c r="BV82" s="68">
        <f>Performance!$AH$62</f>
        <v>2352.2184150000003</v>
      </c>
      <c r="BW82" s="69">
        <f t="shared" si="28"/>
        <v>31886.840560909088</v>
      </c>
    </row>
    <row r="83" spans="1:75" ht="15.75" hidden="1" outlineLevel="1" thickBot="1" x14ac:dyDescent="0.3">
      <c r="A83" s="77">
        <v>56</v>
      </c>
      <c r="B83" s="68">
        <f>Performance!$F$100</f>
        <v>318.94784333333337</v>
      </c>
      <c r="C83" s="68">
        <f>Performance!$T$100</f>
        <v>135.90156393939378</v>
      </c>
      <c r="D83" s="68">
        <f>Performance!$AH$100</f>
        <v>1220.0731936363641</v>
      </c>
      <c r="E83" s="321"/>
      <c r="H83" s="291"/>
      <c r="I83" s="66" t="s">
        <v>96</v>
      </c>
      <c r="J83" s="66">
        <v>69</v>
      </c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4"/>
      <c r="AS83" s="204"/>
      <c r="AT83" s="204"/>
      <c r="AU83" s="204"/>
      <c r="AV83" s="204"/>
      <c r="AW83" s="204"/>
      <c r="AX83" s="200"/>
      <c r="AY83" s="200"/>
      <c r="AZ83" s="198"/>
      <c r="BA83" s="200"/>
      <c r="BB83" s="200"/>
      <c r="BC83" s="200"/>
      <c r="BD83" s="200"/>
      <c r="BE83" s="68">
        <f>Performance!$T$45</f>
        <v>0</v>
      </c>
      <c r="BF83" s="68">
        <f>Performance!$T$46</f>
        <v>0</v>
      </c>
      <c r="BG83" s="68">
        <f>Performance!$T$47</f>
        <v>0</v>
      </c>
      <c r="BH83" s="68">
        <f>Performance!$T$48</f>
        <v>0</v>
      </c>
      <c r="BI83" s="68">
        <f>Performance!$T$49</f>
        <v>0</v>
      </c>
      <c r="BJ83" s="84">
        <f t="shared" si="27"/>
        <v>0</v>
      </c>
      <c r="BK83" s="68">
        <f>Performance!$T$50</f>
        <v>407.70469181818044</v>
      </c>
      <c r="BL83" s="68">
        <f>Performance!$T$51</f>
        <v>1422.9810849999999</v>
      </c>
      <c r="BM83" s="68">
        <f>Performance!$T$52</f>
        <v>1422.9810849999999</v>
      </c>
      <c r="BN83" s="68">
        <f>Performance!$T$53</f>
        <v>1422.9810849999999</v>
      </c>
      <c r="BO83" s="68">
        <f>Performance!$T$54</f>
        <v>1422.9810849999999</v>
      </c>
      <c r="BP83" s="68">
        <f>Performance!$T$55</f>
        <v>1422.9810849999999</v>
      </c>
      <c r="BQ83" s="68">
        <f>Performance!$T$56</f>
        <v>1422.9810849999999</v>
      </c>
      <c r="BR83" s="68">
        <f>Performance!$T$57</f>
        <v>1422.9810849999999</v>
      </c>
      <c r="BS83" s="68">
        <f>Performance!$T$58</f>
        <v>1422.9810849999999</v>
      </c>
      <c r="BT83" s="68">
        <f>Performance!$T$59</f>
        <v>1422.9810849999999</v>
      </c>
      <c r="BU83" s="68">
        <f>Performance!$T$60</f>
        <v>1422.9810849999999</v>
      </c>
      <c r="BV83" s="68">
        <f>Performance!$T$61</f>
        <v>1422.9810849999999</v>
      </c>
      <c r="BW83" s="69">
        <f t="shared" si="28"/>
        <v>16060.496626818176</v>
      </c>
    </row>
    <row r="84" spans="1:75" ht="15.75" hidden="1" outlineLevel="1" thickBot="1" x14ac:dyDescent="0.3">
      <c r="A84" s="77">
        <v>57</v>
      </c>
      <c r="B84" s="68">
        <f>Performance!$F$101</f>
        <v>691.80725500000005</v>
      </c>
      <c r="C84" s="68">
        <f>Performance!$T$101</f>
        <v>1422.9810849999999</v>
      </c>
      <c r="D84" s="68">
        <f>Performance!$AH$101</f>
        <v>2352.2184150000003</v>
      </c>
      <c r="E84" s="321"/>
      <c r="H84" s="291"/>
      <c r="I84" s="66" t="s">
        <v>96</v>
      </c>
      <c r="J84" s="66">
        <v>70</v>
      </c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4"/>
      <c r="AS84" s="204"/>
      <c r="AT84" s="204"/>
      <c r="AU84" s="204"/>
      <c r="AV84" s="204"/>
      <c r="AW84" s="204"/>
      <c r="AX84" s="200"/>
      <c r="AY84" s="200"/>
      <c r="AZ84" s="198"/>
      <c r="BA84" s="200"/>
      <c r="BB84" s="200"/>
      <c r="BC84" s="200"/>
      <c r="BD84" s="200"/>
      <c r="BE84" s="68">
        <f>Performance!$T$45</f>
        <v>0</v>
      </c>
      <c r="BF84" s="68">
        <f>Performance!$T$46</f>
        <v>0</v>
      </c>
      <c r="BG84" s="68">
        <f>Performance!$T$47</f>
        <v>0</v>
      </c>
      <c r="BH84" s="68">
        <f>Performance!$T$48</f>
        <v>0</v>
      </c>
      <c r="BI84" s="68">
        <f>Performance!$T$49</f>
        <v>0</v>
      </c>
      <c r="BJ84" s="84">
        <f t="shared" si="27"/>
        <v>0</v>
      </c>
      <c r="BK84" s="68">
        <f>Performance!$T$50</f>
        <v>407.70469181818044</v>
      </c>
      <c r="BL84" s="68">
        <f>Performance!$T$51</f>
        <v>1422.9810849999999</v>
      </c>
      <c r="BM84" s="68">
        <f>Performance!$T$52</f>
        <v>1422.9810849999999</v>
      </c>
      <c r="BN84" s="68">
        <f>Performance!$T$53</f>
        <v>1422.9810849999999</v>
      </c>
      <c r="BO84" s="68">
        <f>Performance!$T$54</f>
        <v>1422.9810849999999</v>
      </c>
      <c r="BP84" s="68">
        <f>Performance!$T$55</f>
        <v>1422.9810849999999</v>
      </c>
      <c r="BQ84" s="68">
        <f>Performance!$T$56</f>
        <v>1422.9810849999999</v>
      </c>
      <c r="BR84" s="68">
        <f>Performance!$T$57</f>
        <v>1422.9810849999999</v>
      </c>
      <c r="BS84" s="68">
        <f>Performance!$T$58</f>
        <v>1422.9810849999999</v>
      </c>
      <c r="BT84" s="68">
        <f>Performance!$T$59</f>
        <v>1422.9810849999999</v>
      </c>
      <c r="BU84" s="68">
        <f>Performance!$T$60</f>
        <v>1422.9810849999999</v>
      </c>
      <c r="BV84" s="68">
        <f>Performance!$T$61</f>
        <v>1422.9810849999999</v>
      </c>
      <c r="BW84" s="69">
        <f t="shared" si="28"/>
        <v>16060.496626818176</v>
      </c>
    </row>
    <row r="85" spans="1:75" ht="15.75" hidden="1" outlineLevel="1" thickBot="1" x14ac:dyDescent="0.3">
      <c r="A85" s="77">
        <v>58</v>
      </c>
      <c r="B85" s="68">
        <f>Performance!$F$102</f>
        <v>691.80725500000005</v>
      </c>
      <c r="C85" s="68">
        <f>Performance!$T$102</f>
        <v>1422.9810849999999</v>
      </c>
      <c r="D85" s="68">
        <f>Performance!$AH$102</f>
        <v>2352.2184150000003</v>
      </c>
      <c r="E85" s="321"/>
      <c r="H85" s="291"/>
      <c r="I85" s="66" t="s">
        <v>80</v>
      </c>
      <c r="J85" s="66">
        <v>71</v>
      </c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4"/>
      <c r="AS85" s="204"/>
      <c r="AT85" s="204"/>
      <c r="AU85" s="204"/>
      <c r="AV85" s="204"/>
      <c r="AW85" s="204"/>
      <c r="AX85" s="200"/>
      <c r="AY85" s="200"/>
      <c r="AZ85" s="198"/>
      <c r="BA85" s="200"/>
      <c r="BB85" s="200"/>
      <c r="BC85" s="200"/>
      <c r="BD85" s="200"/>
      <c r="BE85" s="200"/>
      <c r="BF85" s="68">
        <f>Performance!$F$45</f>
        <v>0</v>
      </c>
      <c r="BG85" s="68">
        <f>Performance!$F$46</f>
        <v>0</v>
      </c>
      <c r="BH85" s="68">
        <f>Performance!$F$47</f>
        <v>0</v>
      </c>
      <c r="BI85" s="68">
        <f>Performance!$F$48</f>
        <v>0</v>
      </c>
      <c r="BJ85" s="84">
        <f t="shared" si="27"/>
        <v>0</v>
      </c>
      <c r="BK85" s="68">
        <f>Performance!$F$49</f>
        <v>265.03627500000061</v>
      </c>
      <c r="BL85" s="68">
        <f>Performance!$F$50</f>
        <v>691.80725500000005</v>
      </c>
      <c r="BM85" s="68">
        <f>Performance!$F$51</f>
        <v>691.80725500000005</v>
      </c>
      <c r="BN85" s="68">
        <f>Performance!$F$52</f>
        <v>691.80725500000005</v>
      </c>
      <c r="BO85" s="68">
        <f>Performance!$F$53</f>
        <v>691.80725500000005</v>
      </c>
      <c r="BP85" s="68">
        <f>Performance!$F$54</f>
        <v>691.80725500000005</v>
      </c>
      <c r="BQ85" s="68">
        <f>Performance!$F$55</f>
        <v>691.80725500000005</v>
      </c>
      <c r="BR85" s="68">
        <f>Performance!$F$56</f>
        <v>691.80725500000005</v>
      </c>
      <c r="BS85" s="68">
        <f>Performance!$F$57</f>
        <v>691.80725500000005</v>
      </c>
      <c r="BT85" s="68">
        <f>Performance!$F$58</f>
        <v>691.80725500000005</v>
      </c>
      <c r="BU85" s="68">
        <f>Performance!$F$59</f>
        <v>691.80725500000005</v>
      </c>
      <c r="BV85" s="68">
        <f>Performance!$F$60</f>
        <v>691.80725500000005</v>
      </c>
      <c r="BW85" s="69">
        <f t="shared" si="28"/>
        <v>7874.91608</v>
      </c>
    </row>
    <row r="86" spans="1:75" ht="15.75" hidden="1" outlineLevel="1" thickBot="1" x14ac:dyDescent="0.3">
      <c r="A86" s="77">
        <v>59</v>
      </c>
      <c r="B86" s="68">
        <f>Performance!$F$103</f>
        <v>691.80725500000005</v>
      </c>
      <c r="C86" s="68">
        <f>Performance!$T$103</f>
        <v>1422.9810849999999</v>
      </c>
      <c r="D86" s="68">
        <f>Performance!$AH$103</f>
        <v>2352.2184150000003</v>
      </c>
      <c r="E86" s="321"/>
      <c r="H86" s="291"/>
      <c r="I86" s="66" t="s">
        <v>96</v>
      </c>
      <c r="J86" s="66">
        <v>72</v>
      </c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4"/>
      <c r="AS86" s="204"/>
      <c r="AT86" s="204"/>
      <c r="AU86" s="204"/>
      <c r="AV86" s="204"/>
      <c r="AW86" s="204"/>
      <c r="AX86" s="200"/>
      <c r="AY86" s="200"/>
      <c r="AZ86" s="198"/>
      <c r="BA86" s="200"/>
      <c r="BB86" s="200"/>
      <c r="BC86" s="200"/>
      <c r="BD86" s="200"/>
      <c r="BE86" s="200"/>
      <c r="BF86" s="68">
        <f>Performance!$T$45</f>
        <v>0</v>
      </c>
      <c r="BG86" s="68">
        <f>Performance!$T$46</f>
        <v>0</v>
      </c>
      <c r="BH86" s="68">
        <f>Performance!$T$47</f>
        <v>0</v>
      </c>
      <c r="BI86" s="68">
        <f>Performance!$T$48</f>
        <v>0</v>
      </c>
      <c r="BJ86" s="84">
        <f t="shared" si="27"/>
        <v>0</v>
      </c>
      <c r="BK86" s="68">
        <f>Performance!$T$49</f>
        <v>0</v>
      </c>
      <c r="BL86" s="68">
        <f>Performance!$T$50</f>
        <v>407.70469181818044</v>
      </c>
      <c r="BM86" s="68">
        <f>Performance!$T$51</f>
        <v>1422.9810849999999</v>
      </c>
      <c r="BN86" s="68">
        <f>Performance!$T$52</f>
        <v>1422.9810849999999</v>
      </c>
      <c r="BO86" s="68">
        <f>Performance!$T$53</f>
        <v>1422.9810849999999</v>
      </c>
      <c r="BP86" s="68">
        <f>Performance!$T$54</f>
        <v>1422.9810849999999</v>
      </c>
      <c r="BQ86" s="68">
        <f>Performance!$T$55</f>
        <v>1422.9810849999999</v>
      </c>
      <c r="BR86" s="68">
        <f>Performance!$T$56</f>
        <v>1422.9810849999999</v>
      </c>
      <c r="BS86" s="68">
        <f>Performance!$T$57</f>
        <v>1422.9810849999999</v>
      </c>
      <c r="BT86" s="68">
        <f>Performance!$T$58</f>
        <v>1422.9810849999999</v>
      </c>
      <c r="BU86" s="68">
        <f>Performance!$T$59</f>
        <v>1422.9810849999999</v>
      </c>
      <c r="BV86" s="68">
        <f>Performance!$T$60</f>
        <v>1422.9810849999999</v>
      </c>
      <c r="BW86" s="69">
        <f t="shared" si="28"/>
        <v>14637.515541818177</v>
      </c>
    </row>
    <row r="87" spans="1:75" ht="15.75" hidden="1" outlineLevel="1" thickBot="1" x14ac:dyDescent="0.3">
      <c r="A87" s="78">
        <v>60</v>
      </c>
      <c r="B87" s="71">
        <f>Performance!$F$104</f>
        <v>691.80725500000005</v>
      </c>
      <c r="C87" s="71">
        <f>Performance!$T$104</f>
        <v>1422.9810849999999</v>
      </c>
      <c r="D87" s="71">
        <f>Performance!$AH$104</f>
        <v>2352.2184150000003</v>
      </c>
      <c r="E87" s="322"/>
      <c r="H87" s="291"/>
      <c r="I87" s="66" t="s">
        <v>81</v>
      </c>
      <c r="J87" s="66">
        <v>73</v>
      </c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4"/>
      <c r="AS87" s="204"/>
      <c r="AT87" s="204"/>
      <c r="AU87" s="204"/>
      <c r="AV87" s="204"/>
      <c r="AW87" s="204"/>
      <c r="AX87" s="200"/>
      <c r="AY87" s="200"/>
      <c r="AZ87" s="198"/>
      <c r="BA87" s="200"/>
      <c r="BB87" s="200"/>
      <c r="BC87" s="200"/>
      <c r="BD87" s="200"/>
      <c r="BE87" s="200"/>
      <c r="BF87" s="200"/>
      <c r="BG87" s="68">
        <f>Performance!$AH$45</f>
        <v>0</v>
      </c>
      <c r="BH87" s="68">
        <f>Performance!$AH$46</f>
        <v>0</v>
      </c>
      <c r="BI87" s="68">
        <f>Performance!$AH$47</f>
        <v>0</v>
      </c>
      <c r="BJ87" s="84">
        <f t="shared" si="27"/>
        <v>0</v>
      </c>
      <c r="BK87" s="68">
        <f>Performance!$AH$48</f>
        <v>0</v>
      </c>
      <c r="BL87" s="68">
        <f>Performance!$AH$49</f>
        <v>1308.0011659090915</v>
      </c>
      <c r="BM87" s="68">
        <f>Performance!$AH$50</f>
        <v>2352.2184150000003</v>
      </c>
      <c r="BN87" s="68">
        <f>Performance!$AH$51</f>
        <v>2352.2184150000003</v>
      </c>
      <c r="BO87" s="68">
        <f>Performance!$AH$52</f>
        <v>2352.2184150000003</v>
      </c>
      <c r="BP87" s="68">
        <f>Performance!$AH$53</f>
        <v>2352.2184150000003</v>
      </c>
      <c r="BQ87" s="68">
        <f>Performance!$AH$54</f>
        <v>2352.2184150000003</v>
      </c>
      <c r="BR87" s="68">
        <f>Performance!$AH$55</f>
        <v>2352.2184150000003</v>
      </c>
      <c r="BS87" s="68">
        <f>Performance!$AH$56</f>
        <v>2352.2184150000003</v>
      </c>
      <c r="BT87" s="68">
        <f>Performance!$AH$57</f>
        <v>2352.2184150000003</v>
      </c>
      <c r="BU87" s="68">
        <f>Performance!$AH$58</f>
        <v>2352.2184150000003</v>
      </c>
      <c r="BV87" s="68">
        <f>Performance!$AH$59</f>
        <v>2352.2184150000003</v>
      </c>
      <c r="BW87" s="69">
        <f t="shared" si="28"/>
        <v>24830.18531590909</v>
      </c>
    </row>
    <row r="88" spans="1:75" ht="16.5" hidden="1" outlineLevel="1" thickTop="1" thickBot="1" x14ac:dyDescent="0.3">
      <c r="H88" s="291"/>
      <c r="I88" s="66" t="s">
        <v>81</v>
      </c>
      <c r="J88" s="66">
        <v>74</v>
      </c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4"/>
      <c r="AS88" s="204"/>
      <c r="AT88" s="204"/>
      <c r="AU88" s="204"/>
      <c r="AV88" s="204"/>
      <c r="AW88" s="204"/>
      <c r="AX88" s="200"/>
      <c r="AY88" s="200"/>
      <c r="AZ88" s="198"/>
      <c r="BA88" s="200"/>
      <c r="BB88" s="200"/>
      <c r="BC88" s="200"/>
      <c r="BD88" s="200"/>
      <c r="BE88" s="200"/>
      <c r="BF88" s="200"/>
      <c r="BG88" s="68">
        <f>Performance!$AH$45</f>
        <v>0</v>
      </c>
      <c r="BH88" s="68">
        <f>Performance!$AH$46</f>
        <v>0</v>
      </c>
      <c r="BI88" s="68">
        <f>Performance!$AH$47</f>
        <v>0</v>
      </c>
      <c r="BJ88" s="84">
        <f t="shared" si="27"/>
        <v>0</v>
      </c>
      <c r="BK88" s="68">
        <f>Performance!$AH$48</f>
        <v>0</v>
      </c>
      <c r="BL88" s="68">
        <f>Performance!$AH$49</f>
        <v>1308.0011659090915</v>
      </c>
      <c r="BM88" s="68">
        <f>Performance!$AH$50</f>
        <v>2352.2184150000003</v>
      </c>
      <c r="BN88" s="68">
        <f>Performance!$AH$51</f>
        <v>2352.2184150000003</v>
      </c>
      <c r="BO88" s="68">
        <f>Performance!$AH$52</f>
        <v>2352.2184150000003</v>
      </c>
      <c r="BP88" s="68">
        <f>Performance!$AH$53</f>
        <v>2352.2184150000003</v>
      </c>
      <c r="BQ88" s="68">
        <f>Performance!$AH$54</f>
        <v>2352.2184150000003</v>
      </c>
      <c r="BR88" s="68">
        <f>Performance!$AH$55</f>
        <v>2352.2184150000003</v>
      </c>
      <c r="BS88" s="68">
        <f>Performance!$AH$56</f>
        <v>2352.2184150000003</v>
      </c>
      <c r="BT88" s="68">
        <f>Performance!$AH$57</f>
        <v>2352.2184150000003</v>
      </c>
      <c r="BU88" s="68">
        <f>Performance!$AH$58</f>
        <v>2352.2184150000003</v>
      </c>
      <c r="BV88" s="68">
        <f>Performance!$AH$59</f>
        <v>2352.2184150000003</v>
      </c>
      <c r="BW88" s="69">
        <f t="shared" si="28"/>
        <v>24830.18531590909</v>
      </c>
    </row>
    <row r="89" spans="1:75" ht="15.75" hidden="1" outlineLevel="1" thickBot="1" x14ac:dyDescent="0.3">
      <c r="H89" s="291"/>
      <c r="I89" s="66" t="s">
        <v>96</v>
      </c>
      <c r="J89" s="66">
        <v>75</v>
      </c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4"/>
      <c r="AS89" s="204"/>
      <c r="AT89" s="204"/>
      <c r="AU89" s="204"/>
      <c r="AV89" s="204"/>
      <c r="AW89" s="204"/>
      <c r="AX89" s="200"/>
      <c r="AY89" s="200"/>
      <c r="AZ89" s="198"/>
      <c r="BA89" s="200"/>
      <c r="BB89" s="200"/>
      <c r="BC89" s="200"/>
      <c r="BD89" s="200"/>
      <c r="BE89" s="200"/>
      <c r="BF89" s="200"/>
      <c r="BG89" s="200"/>
      <c r="BH89" s="68">
        <f>Performance!$T$45</f>
        <v>0</v>
      </c>
      <c r="BI89" s="68">
        <f>Performance!$T$46</f>
        <v>0</v>
      </c>
      <c r="BJ89" s="84">
        <f t="shared" si="27"/>
        <v>0</v>
      </c>
      <c r="BK89" s="68">
        <f>Performance!$T$47</f>
        <v>0</v>
      </c>
      <c r="BL89" s="68">
        <f>Performance!$T$48</f>
        <v>0</v>
      </c>
      <c r="BM89" s="68">
        <f>Performance!$T$49</f>
        <v>0</v>
      </c>
      <c r="BN89" s="68">
        <f>Performance!$T$50</f>
        <v>407.70469181818044</v>
      </c>
      <c r="BO89" s="68">
        <f>Performance!$T$51</f>
        <v>1422.9810849999999</v>
      </c>
      <c r="BP89" s="68">
        <f>Performance!$T$52</f>
        <v>1422.9810849999999</v>
      </c>
      <c r="BQ89" s="68">
        <f>Performance!$T$53</f>
        <v>1422.9810849999999</v>
      </c>
      <c r="BR89" s="68">
        <f>Performance!$T$54</f>
        <v>1422.9810849999999</v>
      </c>
      <c r="BS89" s="68">
        <f>Performance!$T$55</f>
        <v>1422.9810849999999</v>
      </c>
      <c r="BT89" s="68">
        <f>Performance!$T$56</f>
        <v>1422.9810849999999</v>
      </c>
      <c r="BU89" s="68">
        <f>Performance!$T$57</f>
        <v>1422.9810849999999</v>
      </c>
      <c r="BV89" s="68">
        <f>Performance!$T$58</f>
        <v>1422.9810849999999</v>
      </c>
      <c r="BW89" s="69">
        <f t="shared" si="28"/>
        <v>11791.553371818178</v>
      </c>
    </row>
    <row r="90" spans="1:75" ht="15.75" hidden="1" outlineLevel="1" thickBot="1" x14ac:dyDescent="0.3">
      <c r="H90" s="291"/>
      <c r="I90" s="66" t="s">
        <v>81</v>
      </c>
      <c r="J90" s="66">
        <v>76</v>
      </c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4"/>
      <c r="AS90" s="204"/>
      <c r="AT90" s="204"/>
      <c r="AU90" s="204"/>
      <c r="AV90" s="204"/>
      <c r="AW90" s="204"/>
      <c r="AX90" s="200"/>
      <c r="AY90" s="200"/>
      <c r="AZ90" s="198"/>
      <c r="BA90" s="200"/>
      <c r="BB90" s="200"/>
      <c r="BC90" s="200"/>
      <c r="BD90" s="200"/>
      <c r="BE90" s="200"/>
      <c r="BF90" s="200"/>
      <c r="BG90" s="200"/>
      <c r="BH90" s="68">
        <f>Performance!$AH$45</f>
        <v>0</v>
      </c>
      <c r="BI90" s="68">
        <f>Performance!$AH$46</f>
        <v>0</v>
      </c>
      <c r="BJ90" s="84">
        <f t="shared" si="27"/>
        <v>0</v>
      </c>
      <c r="BK90" s="68">
        <f>Performance!$AH$47</f>
        <v>0</v>
      </c>
      <c r="BL90" s="68">
        <f>Performance!$AH$48</f>
        <v>0</v>
      </c>
      <c r="BM90" s="68">
        <f>Performance!$AH$49</f>
        <v>1308.0011659090915</v>
      </c>
      <c r="BN90" s="68">
        <f>Performance!$AH$50</f>
        <v>2352.2184150000003</v>
      </c>
      <c r="BO90" s="68">
        <f>Performance!$AH$51</f>
        <v>2352.2184150000003</v>
      </c>
      <c r="BP90" s="68">
        <f>Performance!$AH$52</f>
        <v>2352.2184150000003</v>
      </c>
      <c r="BQ90" s="68">
        <f>Performance!$AH$53</f>
        <v>2352.2184150000003</v>
      </c>
      <c r="BR90" s="68">
        <f>Performance!$AH$54</f>
        <v>2352.2184150000003</v>
      </c>
      <c r="BS90" s="68">
        <f>Performance!$AH$55</f>
        <v>2352.2184150000003</v>
      </c>
      <c r="BT90" s="68">
        <f>Performance!$AH$56</f>
        <v>2352.2184150000003</v>
      </c>
      <c r="BU90" s="68">
        <f>Performance!$AH$57</f>
        <v>2352.2184150000003</v>
      </c>
      <c r="BV90" s="68">
        <f>Performance!$AH$58</f>
        <v>2352.2184150000003</v>
      </c>
      <c r="BW90" s="69">
        <f t="shared" si="28"/>
        <v>22477.96690090909</v>
      </c>
    </row>
    <row r="91" spans="1:75" ht="15.75" hidden="1" outlineLevel="1" thickBot="1" x14ac:dyDescent="0.3">
      <c r="H91" s="291"/>
      <c r="I91" s="66" t="s">
        <v>80</v>
      </c>
      <c r="J91" s="66">
        <v>77</v>
      </c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4"/>
      <c r="AS91" s="204"/>
      <c r="AT91" s="204"/>
      <c r="AU91" s="204"/>
      <c r="AV91" s="204"/>
      <c r="AW91" s="204"/>
      <c r="AX91" s="200"/>
      <c r="AY91" s="200"/>
      <c r="AZ91" s="198"/>
      <c r="BA91" s="200"/>
      <c r="BB91" s="200"/>
      <c r="BC91" s="200"/>
      <c r="BD91" s="200"/>
      <c r="BE91" s="200"/>
      <c r="BF91" s="200"/>
      <c r="BG91" s="200"/>
      <c r="BH91" s="200"/>
      <c r="BI91" s="68">
        <f>Performance!$F$45</f>
        <v>0</v>
      </c>
      <c r="BJ91" s="84">
        <f t="shared" si="27"/>
        <v>0</v>
      </c>
      <c r="BK91" s="68">
        <f>Performance!$F$46</f>
        <v>0</v>
      </c>
      <c r="BL91" s="68">
        <f>Performance!$F$47</f>
        <v>0</v>
      </c>
      <c r="BM91" s="68">
        <f>Performance!$F$48</f>
        <v>0</v>
      </c>
      <c r="BN91" s="68">
        <f>Performance!$F$49</f>
        <v>265.03627500000061</v>
      </c>
      <c r="BO91" s="68">
        <f>Performance!$F$50</f>
        <v>691.80725500000005</v>
      </c>
      <c r="BP91" s="68">
        <f>Performance!$F$51</f>
        <v>691.80725500000005</v>
      </c>
      <c r="BQ91" s="68">
        <f>Performance!$F$52</f>
        <v>691.80725500000005</v>
      </c>
      <c r="BR91" s="68">
        <f>Performance!$F$53</f>
        <v>691.80725500000005</v>
      </c>
      <c r="BS91" s="68">
        <f>Performance!$F$54</f>
        <v>691.80725500000005</v>
      </c>
      <c r="BT91" s="68">
        <f>Performance!$F$55</f>
        <v>691.80725500000005</v>
      </c>
      <c r="BU91" s="68">
        <f>Performance!$F$56</f>
        <v>691.80725500000005</v>
      </c>
      <c r="BV91" s="68">
        <f>Performance!$F$57</f>
        <v>691.80725500000005</v>
      </c>
      <c r="BW91" s="69">
        <f t="shared" si="28"/>
        <v>5799.4943150000008</v>
      </c>
    </row>
    <row r="92" spans="1:75" ht="15.75" hidden="1" outlineLevel="1" thickBot="1" x14ac:dyDescent="0.3">
      <c r="H92" s="291"/>
      <c r="I92" s="66" t="s">
        <v>81</v>
      </c>
      <c r="J92" s="66">
        <v>78</v>
      </c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4"/>
      <c r="AS92" s="204"/>
      <c r="AT92" s="204"/>
      <c r="AU92" s="204"/>
      <c r="AV92" s="204"/>
      <c r="AW92" s="204"/>
      <c r="AX92" s="200"/>
      <c r="AY92" s="200"/>
      <c r="AZ92" s="198"/>
      <c r="BA92" s="200"/>
      <c r="BB92" s="200"/>
      <c r="BC92" s="200"/>
      <c r="BD92" s="200"/>
      <c r="BE92" s="200"/>
      <c r="BF92" s="200"/>
      <c r="BG92" s="200"/>
      <c r="BH92" s="200"/>
      <c r="BI92" s="68">
        <f>Performance!$AH$45</f>
        <v>0</v>
      </c>
      <c r="BJ92" s="84">
        <f t="shared" si="27"/>
        <v>0</v>
      </c>
      <c r="BK92" s="68">
        <f>Performance!$AH$46</f>
        <v>0</v>
      </c>
      <c r="BL92" s="68">
        <f>Performance!$AH$47</f>
        <v>0</v>
      </c>
      <c r="BM92" s="68">
        <f>Performance!$AH$48</f>
        <v>0</v>
      </c>
      <c r="BN92" s="68">
        <f>Performance!$AH$49</f>
        <v>1308.0011659090915</v>
      </c>
      <c r="BO92" s="68">
        <f>Performance!$AH$50</f>
        <v>2352.2184150000003</v>
      </c>
      <c r="BP92" s="68">
        <f>Performance!$AH$51</f>
        <v>2352.2184150000003</v>
      </c>
      <c r="BQ92" s="68">
        <f>Performance!$AH$52</f>
        <v>2352.2184150000003</v>
      </c>
      <c r="BR92" s="68">
        <f>Performance!$AH$53</f>
        <v>2352.2184150000003</v>
      </c>
      <c r="BS92" s="68">
        <f>Performance!$AH$54</f>
        <v>2352.2184150000003</v>
      </c>
      <c r="BT92" s="68">
        <f>Performance!$AH$55</f>
        <v>2352.2184150000003</v>
      </c>
      <c r="BU92" s="68">
        <f>Performance!$AH$56</f>
        <v>2352.2184150000003</v>
      </c>
      <c r="BV92" s="68">
        <f>Performance!$AH$57</f>
        <v>2352.2184150000003</v>
      </c>
      <c r="BW92" s="69">
        <f t="shared" si="28"/>
        <v>20125.748485909091</v>
      </c>
    </row>
    <row r="93" spans="1:75" ht="15.75" hidden="1" outlineLevel="1" thickBot="1" x14ac:dyDescent="0.3">
      <c r="H93" s="291"/>
      <c r="I93" s="66" t="s">
        <v>96</v>
      </c>
      <c r="J93" s="66">
        <v>79</v>
      </c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7"/>
      <c r="AS93" s="127"/>
      <c r="AT93" s="127"/>
      <c r="AU93" s="127"/>
      <c r="AV93" s="127"/>
      <c r="AW93" s="127"/>
      <c r="AX93" s="126"/>
      <c r="AY93" s="126"/>
      <c r="AZ93" s="128"/>
      <c r="BA93" s="126"/>
      <c r="BB93" s="126"/>
      <c r="BC93" s="126"/>
      <c r="BD93" s="126"/>
      <c r="BE93" s="258" t="s">
        <v>199</v>
      </c>
      <c r="BF93" s="259"/>
      <c r="BG93" s="259"/>
      <c r="BH93" s="259"/>
      <c r="BI93" s="259"/>
      <c r="BJ93" s="121">
        <f>SUM(BJ15:BJ92)</f>
        <v>1859939.0769821208</v>
      </c>
      <c r="BK93" s="68">
        <f>Performance!$T$45</f>
        <v>0</v>
      </c>
      <c r="BL93" s="68">
        <f>Performance!$T$46</f>
        <v>0</v>
      </c>
      <c r="BM93" s="68">
        <f>Performance!$T$47</f>
        <v>0</v>
      </c>
      <c r="BN93" s="68">
        <f>Performance!$T$48</f>
        <v>0</v>
      </c>
      <c r="BO93" s="68">
        <f>Performance!$T$49</f>
        <v>0</v>
      </c>
      <c r="BP93" s="68">
        <f>Performance!$T$50</f>
        <v>407.70469181818044</v>
      </c>
      <c r="BQ93" s="68">
        <f>Performance!$T$51</f>
        <v>1422.9810849999999</v>
      </c>
      <c r="BR93" s="68">
        <f>Performance!$T$52</f>
        <v>1422.9810849999999</v>
      </c>
      <c r="BS93" s="68">
        <f>Performance!$T$53</f>
        <v>1422.9810849999999</v>
      </c>
      <c r="BT93" s="68">
        <f>Performance!$T$54</f>
        <v>1422.9810849999999</v>
      </c>
      <c r="BU93" s="68">
        <f>Performance!$T$55</f>
        <v>1422.9810849999999</v>
      </c>
      <c r="BV93" s="68">
        <f>Performance!$T$56</f>
        <v>1422.9810849999999</v>
      </c>
      <c r="BW93" s="85">
        <f t="shared" ref="BW93:BW116" si="29">SUM(BK93:BV93)</f>
        <v>8945.5912018181789</v>
      </c>
    </row>
    <row r="94" spans="1:75" ht="15.75" hidden="1" outlineLevel="1" thickBot="1" x14ac:dyDescent="0.3">
      <c r="H94" s="291"/>
      <c r="I94" s="66" t="s">
        <v>96</v>
      </c>
      <c r="J94" s="66">
        <v>80</v>
      </c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4"/>
      <c r="AS94" s="204"/>
      <c r="AT94" s="204"/>
      <c r="AU94" s="204"/>
      <c r="AV94" s="204"/>
      <c r="AW94" s="204"/>
      <c r="AX94" s="200"/>
      <c r="AY94" s="200"/>
      <c r="AZ94" s="198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68">
        <f>Performance!$T$45</f>
        <v>0</v>
      </c>
      <c r="BL94" s="68">
        <f>Performance!$T$46</f>
        <v>0</v>
      </c>
      <c r="BM94" s="68">
        <f>Performance!$T$47</f>
        <v>0</v>
      </c>
      <c r="BN94" s="68">
        <f>Performance!$T$48</f>
        <v>0</v>
      </c>
      <c r="BO94" s="68">
        <f>Performance!$T$49</f>
        <v>0</v>
      </c>
      <c r="BP94" s="68">
        <f>Performance!$T$50</f>
        <v>407.70469181818044</v>
      </c>
      <c r="BQ94" s="68">
        <f>Performance!$T$51</f>
        <v>1422.9810849999999</v>
      </c>
      <c r="BR94" s="68">
        <f>Performance!$T$52</f>
        <v>1422.9810849999999</v>
      </c>
      <c r="BS94" s="68">
        <f>Performance!$T$53</f>
        <v>1422.9810849999999</v>
      </c>
      <c r="BT94" s="68">
        <f>Performance!$T$54</f>
        <v>1422.9810849999999</v>
      </c>
      <c r="BU94" s="68">
        <f>Performance!$T$55</f>
        <v>1422.9810849999999</v>
      </c>
      <c r="BV94" s="68">
        <f>Performance!$T$56</f>
        <v>1422.9810849999999</v>
      </c>
      <c r="BW94" s="85">
        <f t="shared" si="29"/>
        <v>8945.5912018181789</v>
      </c>
    </row>
    <row r="95" spans="1:75" ht="15.75" hidden="1" outlineLevel="1" thickBot="1" x14ac:dyDescent="0.3">
      <c r="H95" s="291"/>
      <c r="I95" s="66" t="s">
        <v>80</v>
      </c>
      <c r="J95" s="66">
        <v>81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4"/>
      <c r="AS95" s="204"/>
      <c r="AT95" s="204"/>
      <c r="AU95" s="204"/>
      <c r="AV95" s="204"/>
      <c r="AW95" s="204"/>
      <c r="AX95" s="200"/>
      <c r="AY95" s="200"/>
      <c r="AZ95" s="198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68">
        <f>Performance!$F$45</f>
        <v>0</v>
      </c>
      <c r="BM95" s="68">
        <f>Performance!$F$46</f>
        <v>0</v>
      </c>
      <c r="BN95" s="68">
        <f>Performance!$F$47</f>
        <v>0</v>
      </c>
      <c r="BO95" s="68">
        <f>Performance!$F$48</f>
        <v>0</v>
      </c>
      <c r="BP95" s="68">
        <f>Performance!$F$49</f>
        <v>265.03627500000061</v>
      </c>
      <c r="BQ95" s="68">
        <f>Performance!$F$50</f>
        <v>691.80725500000005</v>
      </c>
      <c r="BR95" s="68">
        <f>Performance!$F$51</f>
        <v>691.80725500000005</v>
      </c>
      <c r="BS95" s="68">
        <f>Performance!$F$52</f>
        <v>691.80725500000005</v>
      </c>
      <c r="BT95" s="68">
        <f>Performance!$F$53</f>
        <v>691.80725500000005</v>
      </c>
      <c r="BU95" s="68">
        <f>Performance!$F$54</f>
        <v>691.80725500000005</v>
      </c>
      <c r="BV95" s="68">
        <f>Performance!$F$55</f>
        <v>691.80725500000005</v>
      </c>
      <c r="BW95" s="85">
        <f t="shared" si="29"/>
        <v>4415.8798050000014</v>
      </c>
    </row>
    <row r="96" spans="1:75" ht="15.75" hidden="1" outlineLevel="1" thickBot="1" x14ac:dyDescent="0.3">
      <c r="H96" s="291"/>
      <c r="I96" s="66" t="s">
        <v>96</v>
      </c>
      <c r="J96" s="66">
        <v>82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4"/>
      <c r="AS96" s="204"/>
      <c r="AT96" s="204"/>
      <c r="AU96" s="204"/>
      <c r="AV96" s="204"/>
      <c r="AW96" s="204"/>
      <c r="AX96" s="200"/>
      <c r="AY96" s="200"/>
      <c r="AZ96" s="198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68">
        <f>Performance!$T$45</f>
        <v>0</v>
      </c>
      <c r="BM96" s="68">
        <f>Performance!$T$46</f>
        <v>0</v>
      </c>
      <c r="BN96" s="68">
        <f>Performance!$T$47</f>
        <v>0</v>
      </c>
      <c r="BO96" s="68">
        <f>Performance!$T$48</f>
        <v>0</v>
      </c>
      <c r="BP96" s="68">
        <f>Performance!$T$49</f>
        <v>0</v>
      </c>
      <c r="BQ96" s="68">
        <f>Performance!$T$50</f>
        <v>407.70469181818044</v>
      </c>
      <c r="BR96" s="68">
        <f>Performance!$T$51</f>
        <v>1422.9810849999999</v>
      </c>
      <c r="BS96" s="68">
        <f>Performance!$T$52</f>
        <v>1422.9810849999999</v>
      </c>
      <c r="BT96" s="68">
        <f>Performance!$T$53</f>
        <v>1422.9810849999999</v>
      </c>
      <c r="BU96" s="68">
        <f>Performance!$T$54</f>
        <v>1422.9810849999999</v>
      </c>
      <c r="BV96" s="68">
        <f>Performance!$T$55</f>
        <v>1422.9810849999999</v>
      </c>
      <c r="BW96" s="85">
        <f t="shared" si="29"/>
        <v>7522.6101168181794</v>
      </c>
    </row>
    <row r="97" spans="8:75" ht="15.75" hidden="1" outlineLevel="1" thickBot="1" x14ac:dyDescent="0.3">
      <c r="H97" s="291"/>
      <c r="I97" s="66" t="s">
        <v>96</v>
      </c>
      <c r="J97" s="66">
        <v>83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4"/>
      <c r="AS97" s="204"/>
      <c r="AT97" s="204"/>
      <c r="AU97" s="204"/>
      <c r="AV97" s="204"/>
      <c r="AW97" s="204"/>
      <c r="AX97" s="200"/>
      <c r="AY97" s="200"/>
      <c r="AZ97" s="198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68">
        <f>Performance!$T$45</f>
        <v>0</v>
      </c>
      <c r="BN97" s="68">
        <f>Performance!$T$46</f>
        <v>0</v>
      </c>
      <c r="BO97" s="68">
        <f>Performance!$T$47</f>
        <v>0</v>
      </c>
      <c r="BP97" s="68">
        <f>Performance!$T$48</f>
        <v>0</v>
      </c>
      <c r="BQ97" s="68">
        <f>Performance!$T$49</f>
        <v>0</v>
      </c>
      <c r="BR97" s="68">
        <f>Performance!$T$50</f>
        <v>407.70469181818044</v>
      </c>
      <c r="BS97" s="68">
        <f>Performance!$T$51</f>
        <v>1422.9810849999999</v>
      </c>
      <c r="BT97" s="68">
        <f>Performance!$T$52</f>
        <v>1422.9810849999999</v>
      </c>
      <c r="BU97" s="68">
        <f>Performance!$T$53</f>
        <v>1422.9810849999999</v>
      </c>
      <c r="BV97" s="68">
        <f>Performance!$T$54</f>
        <v>1422.9810849999999</v>
      </c>
      <c r="BW97" s="85">
        <f t="shared" si="29"/>
        <v>6099.62903181818</v>
      </c>
    </row>
    <row r="98" spans="8:75" ht="15.75" hidden="1" outlineLevel="1" thickBot="1" x14ac:dyDescent="0.3">
      <c r="H98" s="291"/>
      <c r="I98" s="66" t="s">
        <v>81</v>
      </c>
      <c r="J98" s="66">
        <v>84</v>
      </c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4"/>
      <c r="AS98" s="204"/>
      <c r="AT98" s="204"/>
      <c r="AU98" s="204"/>
      <c r="AV98" s="204"/>
      <c r="AW98" s="204"/>
      <c r="AX98" s="200"/>
      <c r="AY98" s="200"/>
      <c r="AZ98" s="198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68">
        <f>Performance!$F$45</f>
        <v>0</v>
      </c>
      <c r="BN98" s="68">
        <f>Performance!$F$46</f>
        <v>0</v>
      </c>
      <c r="BO98" s="68">
        <f>Performance!$F$47</f>
        <v>0</v>
      </c>
      <c r="BP98" s="68">
        <f>Performance!$F$48</f>
        <v>0</v>
      </c>
      <c r="BQ98" s="68">
        <f>Performance!$F$49</f>
        <v>265.03627500000061</v>
      </c>
      <c r="BR98" s="68">
        <f>Performance!$F$50</f>
        <v>691.80725500000005</v>
      </c>
      <c r="BS98" s="68">
        <f>Performance!$F$51</f>
        <v>691.80725500000005</v>
      </c>
      <c r="BT98" s="68">
        <f>Performance!$F$52</f>
        <v>691.80725500000005</v>
      </c>
      <c r="BU98" s="68">
        <f>Performance!$F$53</f>
        <v>691.80725500000005</v>
      </c>
      <c r="BV98" s="68">
        <f>Performance!$F$54</f>
        <v>691.80725500000005</v>
      </c>
      <c r="BW98" s="85">
        <f t="shared" si="29"/>
        <v>3724.0725500000012</v>
      </c>
    </row>
    <row r="99" spans="8:75" ht="15.75" hidden="1" outlineLevel="1" thickBot="1" x14ac:dyDescent="0.3">
      <c r="H99" s="291"/>
      <c r="I99" s="66" t="s">
        <v>81</v>
      </c>
      <c r="J99" s="66">
        <v>85</v>
      </c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4"/>
      <c r="AS99" s="204"/>
      <c r="AT99" s="204"/>
      <c r="AU99" s="204"/>
      <c r="AV99" s="204"/>
      <c r="AW99" s="204"/>
      <c r="AX99" s="200"/>
      <c r="AY99" s="200"/>
      <c r="AZ99" s="198"/>
      <c r="BA99" s="200"/>
      <c r="BB99" s="200"/>
      <c r="BC99" s="200"/>
      <c r="BD99" s="200"/>
      <c r="BE99" s="200"/>
      <c r="BF99" s="200"/>
      <c r="BG99" s="200"/>
      <c r="BH99" s="200"/>
      <c r="BI99" s="200"/>
      <c r="BJ99" s="200"/>
      <c r="BK99" s="200"/>
      <c r="BL99" s="200"/>
      <c r="BM99" s="200"/>
      <c r="BN99" s="68">
        <f>Performance!$AH$45</f>
        <v>0</v>
      </c>
      <c r="BO99" s="68">
        <f>Performance!$AH$46</f>
        <v>0</v>
      </c>
      <c r="BP99" s="68">
        <f>Performance!$AH$47</f>
        <v>0</v>
      </c>
      <c r="BQ99" s="68">
        <f>Performance!$AH$48</f>
        <v>0</v>
      </c>
      <c r="BR99" s="68">
        <f>Performance!$AH$49</f>
        <v>1308.0011659090915</v>
      </c>
      <c r="BS99" s="68">
        <f>Performance!$AH$50</f>
        <v>2352.2184150000003</v>
      </c>
      <c r="BT99" s="68">
        <f>Performance!$AH$51</f>
        <v>2352.2184150000003</v>
      </c>
      <c r="BU99" s="68">
        <f>Performance!$AH$52</f>
        <v>2352.2184150000003</v>
      </c>
      <c r="BV99" s="68">
        <f>Performance!$AH$53</f>
        <v>2352.2184150000003</v>
      </c>
      <c r="BW99" s="85">
        <f t="shared" si="29"/>
        <v>10716.874825909093</v>
      </c>
    </row>
    <row r="100" spans="8:75" ht="15.75" hidden="1" outlineLevel="1" thickBot="1" x14ac:dyDescent="0.3">
      <c r="H100" s="291"/>
      <c r="I100" s="66" t="s">
        <v>80</v>
      </c>
      <c r="J100" s="66">
        <v>86</v>
      </c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4"/>
      <c r="AS100" s="204"/>
      <c r="AT100" s="204"/>
      <c r="AU100" s="204"/>
      <c r="AV100" s="204"/>
      <c r="AW100" s="204"/>
      <c r="AX100" s="200"/>
      <c r="AY100" s="200"/>
      <c r="AZ100" s="198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68">
        <f>Performance!$F$45</f>
        <v>0</v>
      </c>
      <c r="BO100" s="68">
        <f>Performance!$F$46</f>
        <v>0</v>
      </c>
      <c r="BP100" s="68">
        <f>Performance!$F$47</f>
        <v>0</v>
      </c>
      <c r="BQ100" s="68">
        <f>Performance!$F$48</f>
        <v>0</v>
      </c>
      <c r="BR100" s="68">
        <f>Performance!$F$49</f>
        <v>265.03627500000061</v>
      </c>
      <c r="BS100" s="68">
        <f>Performance!$F$50</f>
        <v>691.80725500000005</v>
      </c>
      <c r="BT100" s="68">
        <f>Performance!$F$51</f>
        <v>691.80725500000005</v>
      </c>
      <c r="BU100" s="68">
        <f>Performance!$F$52</f>
        <v>691.80725500000005</v>
      </c>
      <c r="BV100" s="68">
        <f>Performance!$F$53</f>
        <v>691.80725500000005</v>
      </c>
      <c r="BW100" s="85">
        <f t="shared" si="29"/>
        <v>3032.2652950000011</v>
      </c>
    </row>
    <row r="101" spans="8:75" ht="15.75" hidden="1" outlineLevel="1" thickBot="1" x14ac:dyDescent="0.3">
      <c r="H101" s="291"/>
      <c r="I101" s="66" t="s">
        <v>96</v>
      </c>
      <c r="J101" s="66">
        <v>87</v>
      </c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4"/>
      <c r="AS101" s="204"/>
      <c r="AT101" s="204"/>
      <c r="AU101" s="204"/>
      <c r="AV101" s="204"/>
      <c r="AW101" s="204"/>
      <c r="AX101" s="200"/>
      <c r="AY101" s="200"/>
      <c r="AZ101" s="198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0"/>
      <c r="BO101" s="68">
        <f>Performance!$T$45</f>
        <v>0</v>
      </c>
      <c r="BP101" s="68">
        <f>Performance!$T$46</f>
        <v>0</v>
      </c>
      <c r="BQ101" s="68">
        <f>Performance!$T$47</f>
        <v>0</v>
      </c>
      <c r="BR101" s="68">
        <f>Performance!$T$48</f>
        <v>0</v>
      </c>
      <c r="BS101" s="68">
        <f>Performance!$T$49</f>
        <v>0</v>
      </c>
      <c r="BT101" s="68">
        <f>Performance!$T$50</f>
        <v>407.70469181818044</v>
      </c>
      <c r="BU101" s="68">
        <f>Performance!$T$51</f>
        <v>1422.9810849999999</v>
      </c>
      <c r="BV101" s="68">
        <f>Performance!$T$52</f>
        <v>1422.9810849999999</v>
      </c>
      <c r="BW101" s="85">
        <f t="shared" si="29"/>
        <v>3253.6668618181802</v>
      </c>
    </row>
    <row r="102" spans="8:75" ht="15.75" hidden="1" outlineLevel="1" thickBot="1" x14ac:dyDescent="0.3">
      <c r="H102" s="291"/>
      <c r="I102" s="66" t="s">
        <v>80</v>
      </c>
      <c r="J102" s="66">
        <v>88</v>
      </c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4"/>
      <c r="AS102" s="204"/>
      <c r="AT102" s="204"/>
      <c r="AU102" s="204"/>
      <c r="AV102" s="204"/>
      <c r="AW102" s="204"/>
      <c r="AX102" s="200"/>
      <c r="AY102" s="200"/>
      <c r="AZ102" s="198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0"/>
      <c r="BO102" s="68">
        <f>Performance!$F$45</f>
        <v>0</v>
      </c>
      <c r="BP102" s="68">
        <f>Performance!$F$46</f>
        <v>0</v>
      </c>
      <c r="BQ102" s="68">
        <f>Performance!$F$47</f>
        <v>0</v>
      </c>
      <c r="BR102" s="68">
        <f>Performance!$F$48</f>
        <v>0</v>
      </c>
      <c r="BS102" s="68">
        <f>Performance!$F$49</f>
        <v>265.03627500000061</v>
      </c>
      <c r="BT102" s="68">
        <f>Performance!$F$50</f>
        <v>691.80725500000005</v>
      </c>
      <c r="BU102" s="68">
        <f>Performance!$F$51</f>
        <v>691.80725500000005</v>
      </c>
      <c r="BV102" s="68">
        <f>Performance!$F$52</f>
        <v>691.80725500000005</v>
      </c>
      <c r="BW102" s="85">
        <f t="shared" si="29"/>
        <v>2340.4580400000009</v>
      </c>
    </row>
    <row r="103" spans="8:75" ht="15.75" hidden="1" outlineLevel="1" thickBot="1" x14ac:dyDescent="0.3">
      <c r="H103" s="291"/>
      <c r="I103" s="66" t="s">
        <v>96</v>
      </c>
      <c r="J103" s="66">
        <v>89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4"/>
      <c r="AS103" s="204"/>
      <c r="AT103" s="204"/>
      <c r="AU103" s="204"/>
      <c r="AV103" s="204"/>
      <c r="AW103" s="204"/>
      <c r="AX103" s="200"/>
      <c r="AY103" s="200"/>
      <c r="AZ103" s="198"/>
      <c r="BA103" s="200"/>
      <c r="BB103" s="200"/>
      <c r="BC103" s="200"/>
      <c r="BD103" s="200"/>
      <c r="BE103" s="200"/>
      <c r="BF103" s="200"/>
      <c r="BG103" s="200"/>
      <c r="BH103" s="200"/>
      <c r="BI103" s="200"/>
      <c r="BJ103" s="200"/>
      <c r="BK103" s="200"/>
      <c r="BL103" s="200"/>
      <c r="BM103" s="200"/>
      <c r="BN103" s="200"/>
      <c r="BO103" s="200"/>
      <c r="BP103" s="68">
        <f>Performance!$T$45</f>
        <v>0</v>
      </c>
      <c r="BQ103" s="68">
        <f>Performance!$T$46</f>
        <v>0</v>
      </c>
      <c r="BR103" s="68">
        <f>Performance!$T$47</f>
        <v>0</v>
      </c>
      <c r="BS103" s="68">
        <f>Performance!$T$48</f>
        <v>0</v>
      </c>
      <c r="BT103" s="68">
        <f>Performance!$T$49</f>
        <v>0</v>
      </c>
      <c r="BU103" s="68">
        <f>Performance!$T$50</f>
        <v>407.70469181818044</v>
      </c>
      <c r="BV103" s="68">
        <f>Performance!$T$51</f>
        <v>1422.9810849999999</v>
      </c>
      <c r="BW103" s="85">
        <f t="shared" si="29"/>
        <v>1830.6857768181803</v>
      </c>
    </row>
    <row r="104" spans="8:75" ht="15.75" hidden="1" outlineLevel="1" thickBot="1" x14ac:dyDescent="0.3">
      <c r="H104" s="291"/>
      <c r="I104" s="66" t="s">
        <v>81</v>
      </c>
      <c r="J104" s="66">
        <v>90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4"/>
      <c r="AS104" s="204"/>
      <c r="AT104" s="204"/>
      <c r="AU104" s="204"/>
      <c r="AV104" s="204"/>
      <c r="AW104" s="204"/>
      <c r="AX104" s="200"/>
      <c r="AY104" s="200"/>
      <c r="AZ104" s="198"/>
      <c r="BA104" s="200"/>
      <c r="BB104" s="200"/>
      <c r="BC104" s="200"/>
      <c r="BD104" s="200"/>
      <c r="BE104" s="200"/>
      <c r="BF104" s="200"/>
      <c r="BG104" s="200"/>
      <c r="BH104" s="200"/>
      <c r="BI104" s="200"/>
      <c r="BJ104" s="200"/>
      <c r="BK104" s="200"/>
      <c r="BL104" s="200"/>
      <c r="BM104" s="200"/>
      <c r="BN104" s="200"/>
      <c r="BO104" s="200"/>
      <c r="BP104" s="68">
        <f>Performance!$AH$45</f>
        <v>0</v>
      </c>
      <c r="BQ104" s="68">
        <f>Performance!$AH$46</f>
        <v>0</v>
      </c>
      <c r="BR104" s="68">
        <f>Performance!$AH$47</f>
        <v>0</v>
      </c>
      <c r="BS104" s="68">
        <f>Performance!$AH$48</f>
        <v>0</v>
      </c>
      <c r="BT104" s="68">
        <f>Performance!$AH$49</f>
        <v>1308.0011659090915</v>
      </c>
      <c r="BU104" s="68">
        <f>Performance!$AH$50</f>
        <v>2352.2184150000003</v>
      </c>
      <c r="BV104" s="68">
        <f>Performance!$AH$51</f>
        <v>2352.2184150000003</v>
      </c>
      <c r="BW104" s="85">
        <f t="shared" si="29"/>
        <v>6012.437995909092</v>
      </c>
    </row>
    <row r="105" spans="8:75" ht="15.75" hidden="1" outlineLevel="1" thickBot="1" x14ac:dyDescent="0.3">
      <c r="H105" s="291"/>
      <c r="I105" s="66" t="s">
        <v>81</v>
      </c>
      <c r="J105" s="66">
        <v>91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4"/>
      <c r="AS105" s="204"/>
      <c r="AT105" s="204"/>
      <c r="AU105" s="204"/>
      <c r="AV105" s="204"/>
      <c r="AW105" s="204"/>
      <c r="AX105" s="200"/>
      <c r="AY105" s="200"/>
      <c r="AZ105" s="198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0"/>
      <c r="BO105" s="200"/>
      <c r="BP105" s="200"/>
      <c r="BQ105" s="68">
        <f>Performance!$AH$45</f>
        <v>0</v>
      </c>
      <c r="BR105" s="68">
        <f>Performance!$AH$46</f>
        <v>0</v>
      </c>
      <c r="BS105" s="68">
        <f>Performance!$AH$47</f>
        <v>0</v>
      </c>
      <c r="BT105" s="68">
        <f>Performance!$AH$48</f>
        <v>0</v>
      </c>
      <c r="BU105" s="68">
        <f>Performance!$AH$49</f>
        <v>1308.0011659090915</v>
      </c>
      <c r="BV105" s="68">
        <f>Performance!$AH$50</f>
        <v>2352.2184150000003</v>
      </c>
      <c r="BW105" s="85">
        <f t="shared" si="29"/>
        <v>3660.2195809090917</v>
      </c>
    </row>
    <row r="106" spans="8:75" ht="15.75" hidden="1" outlineLevel="1" thickBot="1" x14ac:dyDescent="0.3">
      <c r="H106" s="291"/>
      <c r="I106" s="66" t="s">
        <v>80</v>
      </c>
      <c r="J106" s="66">
        <v>92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4"/>
      <c r="AS106" s="204"/>
      <c r="AT106" s="204"/>
      <c r="AU106" s="204"/>
      <c r="AV106" s="204"/>
      <c r="AW106" s="204"/>
      <c r="AX106" s="200"/>
      <c r="AY106" s="200"/>
      <c r="AZ106" s="198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200"/>
      <c r="BN106" s="200"/>
      <c r="BO106" s="200"/>
      <c r="BP106" s="200"/>
      <c r="BQ106" s="68">
        <f>Performance!$F$45</f>
        <v>0</v>
      </c>
      <c r="BR106" s="68">
        <f>Performance!$F$46</f>
        <v>0</v>
      </c>
      <c r="BS106" s="68">
        <f>Performance!$F$47</f>
        <v>0</v>
      </c>
      <c r="BT106" s="68">
        <f>Performance!$F$48</f>
        <v>0</v>
      </c>
      <c r="BU106" s="68">
        <f>Performance!$F$49</f>
        <v>265.03627500000061</v>
      </c>
      <c r="BV106" s="68">
        <f>Performance!$F$50</f>
        <v>691.80725500000005</v>
      </c>
      <c r="BW106" s="85">
        <f t="shared" si="29"/>
        <v>956.84353000000067</v>
      </c>
    </row>
    <row r="107" spans="8:75" ht="15.75" hidden="1" outlineLevel="1" thickBot="1" x14ac:dyDescent="0.3">
      <c r="H107" s="291"/>
      <c r="I107" s="66" t="s">
        <v>81</v>
      </c>
      <c r="J107" s="66">
        <v>93</v>
      </c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4"/>
      <c r="AS107" s="204"/>
      <c r="AT107" s="204"/>
      <c r="AU107" s="204"/>
      <c r="AV107" s="204"/>
      <c r="AW107" s="204"/>
      <c r="AX107" s="200"/>
      <c r="AY107" s="200"/>
      <c r="AZ107" s="198"/>
      <c r="BA107" s="200"/>
      <c r="BB107" s="200"/>
      <c r="BC107" s="200"/>
      <c r="BD107" s="200"/>
      <c r="BE107" s="200"/>
      <c r="BF107" s="200"/>
      <c r="BG107" s="200"/>
      <c r="BH107" s="200"/>
      <c r="BI107" s="200"/>
      <c r="BJ107" s="200"/>
      <c r="BK107" s="200"/>
      <c r="BL107" s="200"/>
      <c r="BM107" s="200"/>
      <c r="BN107" s="200"/>
      <c r="BO107" s="200"/>
      <c r="BP107" s="200"/>
      <c r="BQ107" s="200"/>
      <c r="BR107" s="68">
        <f>Performance!$AH$45</f>
        <v>0</v>
      </c>
      <c r="BS107" s="68">
        <f>Performance!$AH$46</f>
        <v>0</v>
      </c>
      <c r="BT107" s="68">
        <f>Performance!$AH$47</f>
        <v>0</v>
      </c>
      <c r="BU107" s="68">
        <f>Performance!$AH$48</f>
        <v>0</v>
      </c>
      <c r="BV107" s="68">
        <f>Performance!$AH$49</f>
        <v>1308.0011659090915</v>
      </c>
      <c r="BW107" s="85">
        <f t="shared" si="29"/>
        <v>1308.0011659090915</v>
      </c>
    </row>
    <row r="108" spans="8:75" ht="15.75" hidden="1" outlineLevel="1" thickBot="1" x14ac:dyDescent="0.3">
      <c r="H108" s="291"/>
      <c r="I108" s="66" t="s">
        <v>96</v>
      </c>
      <c r="J108" s="66">
        <v>94</v>
      </c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4"/>
      <c r="AS108" s="204"/>
      <c r="AT108" s="204"/>
      <c r="AU108" s="204"/>
      <c r="AV108" s="204"/>
      <c r="AW108" s="204"/>
      <c r="AX108" s="200"/>
      <c r="AY108" s="200"/>
      <c r="AZ108" s="198"/>
      <c r="BA108" s="200"/>
      <c r="BB108" s="200"/>
      <c r="BC108" s="200"/>
      <c r="BD108" s="200"/>
      <c r="BE108" s="200"/>
      <c r="BF108" s="200"/>
      <c r="BG108" s="200"/>
      <c r="BH108" s="200"/>
      <c r="BI108" s="200"/>
      <c r="BJ108" s="200"/>
      <c r="BK108" s="200"/>
      <c r="BL108" s="200"/>
      <c r="BM108" s="200"/>
      <c r="BN108" s="200"/>
      <c r="BO108" s="200"/>
      <c r="BP108" s="200"/>
      <c r="BQ108" s="200"/>
      <c r="BR108" s="68">
        <f>Performance!$T$45</f>
        <v>0</v>
      </c>
      <c r="BS108" s="68">
        <f>Performance!$T$46</f>
        <v>0</v>
      </c>
      <c r="BT108" s="68">
        <f>Performance!$T$47</f>
        <v>0</v>
      </c>
      <c r="BU108" s="68">
        <f>Performance!$T$48</f>
        <v>0</v>
      </c>
      <c r="BV108" s="68">
        <f>Performance!$T$49</f>
        <v>0</v>
      </c>
      <c r="BW108" s="85">
        <f t="shared" si="29"/>
        <v>0</v>
      </c>
    </row>
    <row r="109" spans="8:75" ht="15.75" hidden="1" outlineLevel="1" thickBot="1" x14ac:dyDescent="0.3">
      <c r="H109" s="291"/>
      <c r="I109" s="66" t="s">
        <v>80</v>
      </c>
      <c r="J109" s="66">
        <v>95</v>
      </c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4"/>
      <c r="AS109" s="204"/>
      <c r="AT109" s="204"/>
      <c r="AU109" s="204"/>
      <c r="AV109" s="204"/>
      <c r="AW109" s="204"/>
      <c r="AX109" s="200"/>
      <c r="AY109" s="200"/>
      <c r="AZ109" s="198"/>
      <c r="BA109" s="200"/>
      <c r="BB109" s="200"/>
      <c r="BC109" s="200"/>
      <c r="BD109" s="200"/>
      <c r="BE109" s="200"/>
      <c r="BF109" s="200"/>
      <c r="BG109" s="200"/>
      <c r="BH109" s="200"/>
      <c r="BI109" s="200"/>
      <c r="BJ109" s="200"/>
      <c r="BK109" s="200"/>
      <c r="BL109" s="200"/>
      <c r="BM109" s="200"/>
      <c r="BN109" s="200"/>
      <c r="BO109" s="200"/>
      <c r="BP109" s="200"/>
      <c r="BQ109" s="200"/>
      <c r="BR109" s="200"/>
      <c r="BS109" s="68">
        <f>Performance!$F$45</f>
        <v>0</v>
      </c>
      <c r="BT109" s="68">
        <f>Performance!$F$46</f>
        <v>0</v>
      </c>
      <c r="BU109" s="68">
        <f>Performance!$F$47</f>
        <v>0</v>
      </c>
      <c r="BV109" s="68">
        <f>Performance!$F$48</f>
        <v>0</v>
      </c>
      <c r="BW109" s="85">
        <f t="shared" si="29"/>
        <v>0</v>
      </c>
    </row>
    <row r="110" spans="8:75" ht="15.75" hidden="1" outlineLevel="1" thickBot="1" x14ac:dyDescent="0.3">
      <c r="H110" s="291"/>
      <c r="I110" s="66" t="s">
        <v>96</v>
      </c>
      <c r="J110" s="66">
        <v>96</v>
      </c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4"/>
      <c r="AS110" s="204"/>
      <c r="AT110" s="204"/>
      <c r="AU110" s="204"/>
      <c r="AV110" s="204"/>
      <c r="AW110" s="204"/>
      <c r="AX110" s="200"/>
      <c r="AY110" s="200"/>
      <c r="AZ110" s="198"/>
      <c r="BA110" s="200"/>
      <c r="BB110" s="200"/>
      <c r="BC110" s="200"/>
      <c r="BD110" s="200"/>
      <c r="BE110" s="200"/>
      <c r="BF110" s="200"/>
      <c r="BG110" s="200"/>
      <c r="BH110" s="200"/>
      <c r="BI110" s="200"/>
      <c r="BJ110" s="200"/>
      <c r="BK110" s="200"/>
      <c r="BL110" s="200"/>
      <c r="BM110" s="200"/>
      <c r="BN110" s="200"/>
      <c r="BO110" s="200"/>
      <c r="BP110" s="200"/>
      <c r="BQ110" s="200"/>
      <c r="BR110" s="200"/>
      <c r="BS110" s="68">
        <f>Performance!$T$45</f>
        <v>0</v>
      </c>
      <c r="BT110" s="68">
        <f>Performance!$T$46</f>
        <v>0</v>
      </c>
      <c r="BU110" s="68">
        <f>Performance!$T$47</f>
        <v>0</v>
      </c>
      <c r="BV110" s="68">
        <f>Performance!$T$48</f>
        <v>0</v>
      </c>
      <c r="BW110" s="85">
        <f t="shared" si="29"/>
        <v>0</v>
      </c>
    </row>
    <row r="111" spans="8:75" ht="15.75" hidden="1" outlineLevel="1" thickBot="1" x14ac:dyDescent="0.3">
      <c r="H111" s="291"/>
      <c r="I111" s="66" t="s">
        <v>81</v>
      </c>
      <c r="J111" s="66">
        <v>97</v>
      </c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4"/>
      <c r="AS111" s="204"/>
      <c r="AT111" s="204"/>
      <c r="AU111" s="204"/>
      <c r="AV111" s="204"/>
      <c r="AW111" s="204"/>
      <c r="AX111" s="200"/>
      <c r="AY111" s="200"/>
      <c r="AZ111" s="198"/>
      <c r="BA111" s="200"/>
      <c r="BB111" s="200"/>
      <c r="BC111" s="200"/>
      <c r="BD111" s="200"/>
      <c r="BE111" s="200"/>
      <c r="BF111" s="200"/>
      <c r="BG111" s="200"/>
      <c r="BH111" s="200"/>
      <c r="BI111" s="200"/>
      <c r="BJ111" s="200"/>
      <c r="BK111" s="200"/>
      <c r="BL111" s="200"/>
      <c r="BM111" s="200"/>
      <c r="BN111" s="200"/>
      <c r="BO111" s="200"/>
      <c r="BP111" s="200"/>
      <c r="BQ111" s="200"/>
      <c r="BR111" s="200"/>
      <c r="BS111" s="200"/>
      <c r="BT111" s="68">
        <f>Performance!$AH$45</f>
        <v>0</v>
      </c>
      <c r="BU111" s="68">
        <f>Performance!$AH$46</f>
        <v>0</v>
      </c>
      <c r="BV111" s="68">
        <f>Performance!$AH$47</f>
        <v>0</v>
      </c>
      <c r="BW111" s="85">
        <f t="shared" si="29"/>
        <v>0</v>
      </c>
    </row>
    <row r="112" spans="8:75" ht="15.75" hidden="1" outlineLevel="1" thickBot="1" x14ac:dyDescent="0.3">
      <c r="H112" s="291"/>
      <c r="I112" s="66" t="s">
        <v>81</v>
      </c>
      <c r="J112" s="66">
        <v>98</v>
      </c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4"/>
      <c r="AS112" s="204"/>
      <c r="AT112" s="204"/>
      <c r="AU112" s="204"/>
      <c r="AV112" s="204"/>
      <c r="AW112" s="204"/>
      <c r="AX112" s="200"/>
      <c r="AY112" s="200"/>
      <c r="AZ112" s="198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200"/>
      <c r="BS112" s="200"/>
      <c r="BT112" s="68">
        <f>Performance!$AH$45</f>
        <v>0</v>
      </c>
      <c r="BU112" s="68">
        <f>Performance!$AH$46</f>
        <v>0</v>
      </c>
      <c r="BV112" s="68">
        <f>Performance!$AH$47</f>
        <v>0</v>
      </c>
      <c r="BW112" s="85">
        <f t="shared" si="29"/>
        <v>0</v>
      </c>
    </row>
    <row r="113" spans="1:75" ht="15.75" hidden="1" outlineLevel="1" thickBot="1" x14ac:dyDescent="0.3">
      <c r="H113" s="291"/>
      <c r="I113" s="66" t="s">
        <v>96</v>
      </c>
      <c r="J113" s="66">
        <v>99</v>
      </c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4"/>
      <c r="AS113" s="204"/>
      <c r="AT113" s="204"/>
      <c r="AU113" s="204"/>
      <c r="AV113" s="204"/>
      <c r="AW113" s="204"/>
      <c r="AX113" s="200"/>
      <c r="AY113" s="200"/>
      <c r="AZ113" s="198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200"/>
      <c r="BU113" s="68">
        <f>Performance!$T$45</f>
        <v>0</v>
      </c>
      <c r="BV113" s="68">
        <f>Performance!$T$46</f>
        <v>0</v>
      </c>
      <c r="BW113" s="85">
        <f t="shared" si="29"/>
        <v>0</v>
      </c>
    </row>
    <row r="114" spans="1:75" ht="15.75" hidden="1" outlineLevel="1" thickBot="1" x14ac:dyDescent="0.3">
      <c r="H114" s="291"/>
      <c r="I114" s="66" t="s">
        <v>80</v>
      </c>
      <c r="J114" s="66">
        <v>100</v>
      </c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4"/>
      <c r="AS114" s="204"/>
      <c r="AT114" s="204"/>
      <c r="AU114" s="204"/>
      <c r="AV114" s="204"/>
      <c r="AW114" s="204"/>
      <c r="AX114" s="200"/>
      <c r="AY114" s="200"/>
      <c r="AZ114" s="198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00"/>
      <c r="BN114" s="200"/>
      <c r="BO114" s="200"/>
      <c r="BP114" s="200"/>
      <c r="BQ114" s="200"/>
      <c r="BR114" s="200"/>
      <c r="BS114" s="200"/>
      <c r="BT114" s="200"/>
      <c r="BU114" s="68">
        <f>Performance!$F$45</f>
        <v>0</v>
      </c>
      <c r="BV114" s="68">
        <f>Performance!$F$46</f>
        <v>0</v>
      </c>
      <c r="BW114" s="85">
        <f t="shared" si="29"/>
        <v>0</v>
      </c>
    </row>
    <row r="115" spans="1:75" ht="15.75" hidden="1" outlineLevel="1" thickBot="1" x14ac:dyDescent="0.3">
      <c r="H115" s="291"/>
      <c r="I115" s="66" t="s">
        <v>81</v>
      </c>
      <c r="J115" s="66">
        <v>101</v>
      </c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4"/>
      <c r="AS115" s="204"/>
      <c r="AT115" s="204"/>
      <c r="AU115" s="204"/>
      <c r="AV115" s="204"/>
      <c r="AW115" s="204"/>
      <c r="AX115" s="200"/>
      <c r="AY115" s="200"/>
      <c r="AZ115" s="198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00"/>
      <c r="BN115" s="200"/>
      <c r="BO115" s="200"/>
      <c r="BP115" s="200"/>
      <c r="BQ115" s="200"/>
      <c r="BR115" s="200"/>
      <c r="BS115" s="200"/>
      <c r="BT115" s="200"/>
      <c r="BU115" s="200"/>
      <c r="BV115" s="68">
        <f>Performance!$AH$45</f>
        <v>0</v>
      </c>
      <c r="BW115" s="85">
        <f t="shared" si="29"/>
        <v>0</v>
      </c>
    </row>
    <row r="116" spans="1:75" ht="15.75" hidden="1" outlineLevel="1" thickBot="1" x14ac:dyDescent="0.3">
      <c r="H116" s="291"/>
      <c r="I116" s="66" t="s">
        <v>96</v>
      </c>
      <c r="J116" s="66">
        <v>102</v>
      </c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198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0"/>
      <c r="BN116" s="200"/>
      <c r="BO116" s="200"/>
      <c r="BP116" s="200"/>
      <c r="BQ116" s="200"/>
      <c r="BR116" s="200"/>
      <c r="BS116" s="200"/>
      <c r="BT116" s="200"/>
      <c r="BU116" s="200"/>
      <c r="BV116" s="68">
        <f>Performance!$T$45</f>
        <v>0</v>
      </c>
      <c r="BW116" s="85">
        <f t="shared" si="29"/>
        <v>0</v>
      </c>
    </row>
    <row r="117" spans="1:75" ht="15.75" hidden="1" outlineLevel="1" thickBot="1" x14ac:dyDescent="0.3">
      <c r="H117" s="292"/>
      <c r="I117" s="129"/>
      <c r="J117" s="130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2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1"/>
      <c r="BQ117" s="131"/>
      <c r="BR117" s="318" t="s">
        <v>201</v>
      </c>
      <c r="BS117" s="319"/>
      <c r="BT117" s="319"/>
      <c r="BU117" s="319"/>
      <c r="BV117" s="319"/>
      <c r="BW117" s="136">
        <f>SUM(BW15:BW116)</f>
        <v>3230702.5343149994</v>
      </c>
    </row>
    <row r="118" spans="1:75" ht="15.75" customHeight="1" collapsed="1" thickBot="1" x14ac:dyDescent="0.3">
      <c r="H118" s="292"/>
      <c r="I118" s="312" t="s">
        <v>243</v>
      </c>
      <c r="J118" s="313"/>
      <c r="K118" s="294">
        <f t="shared" ref="K118:V118" si="30">SUM(K15:K116)</f>
        <v>0</v>
      </c>
      <c r="L118" s="294">
        <f t="shared" si="30"/>
        <v>0</v>
      </c>
      <c r="M118" s="294">
        <f t="shared" si="30"/>
        <v>0</v>
      </c>
      <c r="N118" s="294">
        <f t="shared" si="30"/>
        <v>0</v>
      </c>
      <c r="O118" s="294">
        <f t="shared" si="30"/>
        <v>265.03627500000061</v>
      </c>
      <c r="P118" s="294">
        <f t="shared" si="30"/>
        <v>691.80725500000005</v>
      </c>
      <c r="Q118" s="294">
        <f t="shared" si="30"/>
        <v>1099.5119468181806</v>
      </c>
      <c r="R118" s="294">
        <f t="shared" si="30"/>
        <v>3830.494197727272</v>
      </c>
      <c r="S118" s="294">
        <f t="shared" si="30"/>
        <v>5889.9878399999998</v>
      </c>
      <c r="T118" s="294">
        <f t="shared" si="30"/>
        <v>7605.6936977272717</v>
      </c>
      <c r="U118" s="294">
        <f t="shared" si="30"/>
        <v>9665.1873400000004</v>
      </c>
      <c r="V118" s="294">
        <f t="shared" si="30"/>
        <v>10337.928306818181</v>
      </c>
      <c r="W118" s="294">
        <f>SUM(K118:V119)</f>
        <v>39385.646859090906</v>
      </c>
      <c r="X118" s="294">
        <f t="shared" ref="X118:AI118" si="31">SUM(X15:X116)</f>
        <v>13087.976845909092</v>
      </c>
      <c r="Y118" s="294">
        <f t="shared" si="31"/>
        <v>14132.194094999999</v>
      </c>
      <c r="Z118" s="294">
        <f t="shared" si="31"/>
        <v>14539.898786818179</v>
      </c>
      <c r="AA118" s="294">
        <f t="shared" si="31"/>
        <v>17270.881037727271</v>
      </c>
      <c r="AB118" s="294">
        <f t="shared" si="31"/>
        <v>19595.410954999999</v>
      </c>
      <c r="AC118" s="294">
        <f t="shared" si="31"/>
        <v>22002.924067727272</v>
      </c>
      <c r="AD118" s="294">
        <f t="shared" si="31"/>
        <v>23797.381434999996</v>
      </c>
      <c r="AE118" s="294">
        <f t="shared" si="31"/>
        <v>23101.052885151512</v>
      </c>
      <c r="AF118" s="294">
        <f t="shared" si="31"/>
        <v>24917.815026666663</v>
      </c>
      <c r="AG118" s="294">
        <f t="shared" si="31"/>
        <v>26048.07133893939</v>
      </c>
      <c r="AH118" s="294">
        <f t="shared" si="31"/>
        <v>29112.985101363633</v>
      </c>
      <c r="AI118" s="294">
        <f t="shared" si="31"/>
        <v>32088.115534848483</v>
      </c>
      <c r="AJ118" s="294">
        <f>SUM(X118:AI119)</f>
        <v>259694.7071101515</v>
      </c>
      <c r="AK118" s="294">
        <f t="shared" ref="AK118:AV118" si="32">SUM(AK15:AK116)</f>
        <v>34643.275393636359</v>
      </c>
      <c r="AL118" s="294">
        <f t="shared" si="32"/>
        <v>37342.925473484836</v>
      </c>
      <c r="AM118" s="294">
        <f t="shared" si="32"/>
        <v>39671.504458333329</v>
      </c>
      <c r="AN118" s="294">
        <f t="shared" si="32"/>
        <v>41557.16183636363</v>
      </c>
      <c r="AO118" s="294">
        <f t="shared" si="32"/>
        <v>44134.46214575757</v>
      </c>
      <c r="AP118" s="294">
        <f t="shared" si="32"/>
        <v>45320.013155757573</v>
      </c>
      <c r="AQ118" s="294">
        <f t="shared" si="32"/>
        <v>48870.130761363631</v>
      </c>
      <c r="AR118" s="294">
        <f t="shared" si="32"/>
        <v>51453.335494999992</v>
      </c>
      <c r="AS118" s="294">
        <f t="shared" si="32"/>
        <v>57023.580167878783</v>
      </c>
      <c r="AT118" s="294">
        <f t="shared" si="32"/>
        <v>58693.427220757578</v>
      </c>
      <c r="AU118" s="294">
        <f t="shared" si="32"/>
        <v>61167.913108484849</v>
      </c>
      <c r="AV118" s="294">
        <f t="shared" si="32"/>
        <v>65753.62575363637</v>
      </c>
      <c r="AW118" s="294">
        <f>SUM(AK118:AV119)</f>
        <v>585631.35497045447</v>
      </c>
      <c r="AX118" s="294">
        <f t="shared" ref="AX118:BI118" si="33">SUM(AX15:AX116)</f>
        <v>63322.068023484848</v>
      </c>
      <c r="AY118" s="294">
        <f t="shared" si="33"/>
        <v>68029.725044848499</v>
      </c>
      <c r="AZ118" s="294">
        <f t="shared" si="33"/>
        <v>71470.673038636392</v>
      </c>
      <c r="BA118" s="294">
        <f t="shared" si="33"/>
        <v>76377.545532727294</v>
      </c>
      <c r="BB118" s="294">
        <f t="shared" si="33"/>
        <v>81391.884514545483</v>
      </c>
      <c r="BC118" s="294">
        <f t="shared" si="33"/>
        <v>78385.373164696997</v>
      </c>
      <c r="BD118" s="294">
        <f t="shared" si="33"/>
        <v>81847.562798030325</v>
      </c>
      <c r="BE118" s="294">
        <f t="shared" si="33"/>
        <v>86586.811355757614</v>
      </c>
      <c r="BF118" s="294">
        <f t="shared" si="33"/>
        <v>88989.751326515208</v>
      </c>
      <c r="BG118" s="294">
        <f t="shared" si="33"/>
        <v>90117.375253030346</v>
      </c>
      <c r="BH118" s="294">
        <f t="shared" si="33"/>
        <v>93568.276738636443</v>
      </c>
      <c r="BI118" s="294">
        <f t="shared" si="33"/>
        <v>95140.321251515226</v>
      </c>
      <c r="BJ118" s="294">
        <f>SUM(AX118:BI119)</f>
        <v>975227.36804242467</v>
      </c>
      <c r="BK118" s="294">
        <f t="shared" ref="BK118:BV118" si="34">SUM(BK15:BK116)</f>
        <v>96260.133485151586</v>
      </c>
      <c r="BL118" s="294">
        <f t="shared" si="34"/>
        <v>101551.35114287888</v>
      </c>
      <c r="BM118" s="294">
        <f t="shared" si="34"/>
        <v>106471.82417575766</v>
      </c>
      <c r="BN118" s="294">
        <f t="shared" si="34"/>
        <v>110783.86307863645</v>
      </c>
      <c r="BO118" s="294">
        <f t="shared" si="34"/>
        <v>112340.89037090918</v>
      </c>
      <c r="BP118" s="294">
        <f t="shared" si="34"/>
        <v>114505.50765924253</v>
      </c>
      <c r="BQ118" s="294">
        <f t="shared" si="34"/>
        <v>114436.61242272738</v>
      </c>
      <c r="BR118" s="294">
        <f t="shared" si="34"/>
        <v>117283.63462560617</v>
      </c>
      <c r="BS118" s="294">
        <f t="shared" si="34"/>
        <v>119346.89089318193</v>
      </c>
      <c r="BT118" s="294">
        <f t="shared" si="34"/>
        <v>121916.46180742438</v>
      </c>
      <c r="BU118" s="294">
        <f t="shared" si="34"/>
        <v>128211.07990500015</v>
      </c>
      <c r="BV118" s="294">
        <f t="shared" si="34"/>
        <v>127655.20776636378</v>
      </c>
      <c r="BW118" s="300">
        <f>SUM(BK118:BV119)</f>
        <v>1370763.45733288</v>
      </c>
    </row>
    <row r="119" spans="1:75" ht="15.75" thickBot="1" x14ac:dyDescent="0.3">
      <c r="H119" s="293"/>
      <c r="I119" s="314"/>
      <c r="J119" s="315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95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95"/>
      <c r="AK119" s="280"/>
      <c r="AL119" s="280"/>
      <c r="AM119" s="280"/>
      <c r="AN119" s="280"/>
      <c r="AO119" s="280"/>
      <c r="AP119" s="280"/>
      <c r="AQ119" s="280"/>
      <c r="AR119" s="280"/>
      <c r="AS119" s="280"/>
      <c r="AT119" s="280"/>
      <c r="AU119" s="280"/>
      <c r="AV119" s="280"/>
      <c r="AW119" s="295"/>
      <c r="AX119" s="280"/>
      <c r="AY119" s="280"/>
      <c r="AZ119" s="280"/>
      <c r="BA119" s="280"/>
      <c r="BB119" s="280"/>
      <c r="BC119" s="280"/>
      <c r="BD119" s="280"/>
      <c r="BE119" s="280"/>
      <c r="BF119" s="280"/>
      <c r="BG119" s="280"/>
      <c r="BH119" s="280"/>
      <c r="BI119" s="280"/>
      <c r="BJ119" s="295"/>
      <c r="BK119" s="280"/>
      <c r="BL119" s="280"/>
      <c r="BM119" s="280"/>
      <c r="BN119" s="280"/>
      <c r="BO119" s="280"/>
      <c r="BP119" s="280"/>
      <c r="BQ119" s="280"/>
      <c r="BR119" s="280"/>
      <c r="BS119" s="280"/>
      <c r="BT119" s="280"/>
      <c r="BU119" s="280"/>
      <c r="BV119" s="280"/>
      <c r="BW119" s="301"/>
    </row>
    <row r="120" spans="1:75" ht="16.5" thickTop="1" thickBot="1" x14ac:dyDescent="0.3"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75" ht="16.5" customHeight="1" thickTop="1" thickBot="1" x14ac:dyDescent="0.3">
      <c r="H121" s="276" t="s">
        <v>42</v>
      </c>
      <c r="I121" s="281" t="s">
        <v>132</v>
      </c>
      <c r="J121" s="281" t="s">
        <v>134</v>
      </c>
      <c r="K121" s="302" t="s">
        <v>139</v>
      </c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4"/>
      <c r="X121" s="302" t="s">
        <v>200</v>
      </c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4"/>
      <c r="AK121" s="302" t="s">
        <v>233</v>
      </c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4"/>
      <c r="AX121" s="302" t="s">
        <v>234</v>
      </c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4"/>
      <c r="BK121" s="302" t="s">
        <v>235</v>
      </c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8"/>
    </row>
    <row r="122" spans="1:75" ht="15.75" thickBot="1" x14ac:dyDescent="0.3">
      <c r="H122" s="277"/>
      <c r="I122" s="282"/>
      <c r="J122" s="282"/>
      <c r="K122" s="305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7"/>
      <c r="X122" s="305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7"/>
      <c r="AK122" s="305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7"/>
      <c r="AX122" s="305"/>
      <c r="AY122" s="306"/>
      <c r="AZ122" s="306"/>
      <c r="BA122" s="306"/>
      <c r="BB122" s="306"/>
      <c r="BC122" s="306"/>
      <c r="BD122" s="306"/>
      <c r="BE122" s="306"/>
      <c r="BF122" s="306"/>
      <c r="BG122" s="306"/>
      <c r="BH122" s="306"/>
      <c r="BI122" s="306"/>
      <c r="BJ122" s="307"/>
      <c r="BK122" s="305"/>
      <c r="BL122" s="306"/>
      <c r="BM122" s="306"/>
      <c r="BN122" s="306"/>
      <c r="BO122" s="306"/>
      <c r="BP122" s="306"/>
      <c r="BQ122" s="306"/>
      <c r="BR122" s="306"/>
      <c r="BS122" s="306"/>
      <c r="BT122" s="306"/>
      <c r="BU122" s="306"/>
      <c r="BV122" s="306"/>
      <c r="BW122" s="309"/>
    </row>
    <row r="123" spans="1:75" ht="15.75" thickBot="1" x14ac:dyDescent="0.3">
      <c r="H123" s="277"/>
      <c r="I123" s="283"/>
      <c r="J123" s="283"/>
      <c r="K123" s="272" t="s">
        <v>83</v>
      </c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3" t="s">
        <v>97</v>
      </c>
      <c r="X123" s="272" t="s">
        <v>83</v>
      </c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3" t="s">
        <v>97</v>
      </c>
      <c r="AK123" s="272" t="s">
        <v>83</v>
      </c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2"/>
      <c r="AW123" s="273" t="s">
        <v>97</v>
      </c>
      <c r="AX123" s="272" t="s">
        <v>83</v>
      </c>
      <c r="AY123" s="272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73" t="s">
        <v>97</v>
      </c>
      <c r="BK123" s="272" t="s">
        <v>83</v>
      </c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97" t="s">
        <v>97</v>
      </c>
    </row>
    <row r="124" spans="1:75" ht="15.75" thickBot="1" x14ac:dyDescent="0.3">
      <c r="H124" s="277"/>
      <c r="I124" s="283"/>
      <c r="J124" s="283"/>
      <c r="K124" s="87" t="s">
        <v>84</v>
      </c>
      <c r="L124" s="87" t="s">
        <v>85</v>
      </c>
      <c r="M124" s="87" t="s">
        <v>86</v>
      </c>
      <c r="N124" s="87" t="s">
        <v>87</v>
      </c>
      <c r="O124" s="87" t="s">
        <v>88</v>
      </c>
      <c r="P124" s="87" t="s">
        <v>89</v>
      </c>
      <c r="Q124" s="87" t="s">
        <v>90</v>
      </c>
      <c r="R124" s="87" t="s">
        <v>91</v>
      </c>
      <c r="S124" s="87" t="s">
        <v>92</v>
      </c>
      <c r="T124" s="87" t="s">
        <v>93</v>
      </c>
      <c r="U124" s="87" t="s">
        <v>94</v>
      </c>
      <c r="V124" s="87" t="s">
        <v>95</v>
      </c>
      <c r="W124" s="273"/>
      <c r="X124" s="87" t="s">
        <v>101</v>
      </c>
      <c r="Y124" s="87" t="s">
        <v>102</v>
      </c>
      <c r="Z124" s="87" t="s">
        <v>103</v>
      </c>
      <c r="AA124" s="87" t="s">
        <v>104</v>
      </c>
      <c r="AB124" s="87" t="s">
        <v>105</v>
      </c>
      <c r="AC124" s="87" t="s">
        <v>106</v>
      </c>
      <c r="AD124" s="87" t="s">
        <v>107</v>
      </c>
      <c r="AE124" s="87" t="s">
        <v>108</v>
      </c>
      <c r="AF124" s="87" t="s">
        <v>109</v>
      </c>
      <c r="AG124" s="87" t="s">
        <v>110</v>
      </c>
      <c r="AH124" s="87" t="s">
        <v>111</v>
      </c>
      <c r="AI124" s="87" t="s">
        <v>112</v>
      </c>
      <c r="AJ124" s="273"/>
      <c r="AK124" s="87" t="s">
        <v>113</v>
      </c>
      <c r="AL124" s="87" t="s">
        <v>114</v>
      </c>
      <c r="AM124" s="87" t="s">
        <v>115</v>
      </c>
      <c r="AN124" s="87" t="s">
        <v>116</v>
      </c>
      <c r="AO124" s="87" t="s">
        <v>117</v>
      </c>
      <c r="AP124" s="87" t="s">
        <v>118</v>
      </c>
      <c r="AQ124" s="87" t="s">
        <v>119</v>
      </c>
      <c r="AR124" s="87" t="s">
        <v>120</v>
      </c>
      <c r="AS124" s="87" t="s">
        <v>121</v>
      </c>
      <c r="AT124" s="87" t="s">
        <v>122</v>
      </c>
      <c r="AU124" s="87" t="s">
        <v>123</v>
      </c>
      <c r="AV124" s="87" t="s">
        <v>124</v>
      </c>
      <c r="AW124" s="273"/>
      <c r="AX124" s="87" t="s">
        <v>169</v>
      </c>
      <c r="AY124" s="87" t="s">
        <v>170</v>
      </c>
      <c r="AZ124" s="87" t="s">
        <v>171</v>
      </c>
      <c r="BA124" s="87" t="s">
        <v>172</v>
      </c>
      <c r="BB124" s="87" t="s">
        <v>173</v>
      </c>
      <c r="BC124" s="87" t="s">
        <v>174</v>
      </c>
      <c r="BD124" s="87" t="s">
        <v>175</v>
      </c>
      <c r="BE124" s="87" t="s">
        <v>176</v>
      </c>
      <c r="BF124" s="87" t="s">
        <v>177</v>
      </c>
      <c r="BG124" s="87" t="s">
        <v>178</v>
      </c>
      <c r="BH124" s="87" t="s">
        <v>179</v>
      </c>
      <c r="BI124" s="87" t="s">
        <v>180</v>
      </c>
      <c r="BJ124" s="273"/>
      <c r="BK124" s="87" t="s">
        <v>169</v>
      </c>
      <c r="BL124" s="87" t="s">
        <v>170</v>
      </c>
      <c r="BM124" s="87" t="s">
        <v>171</v>
      </c>
      <c r="BN124" s="87" t="s">
        <v>172</v>
      </c>
      <c r="BO124" s="87" t="s">
        <v>173</v>
      </c>
      <c r="BP124" s="87" t="s">
        <v>174</v>
      </c>
      <c r="BQ124" s="87" t="s">
        <v>175</v>
      </c>
      <c r="BR124" s="87" t="s">
        <v>176</v>
      </c>
      <c r="BS124" s="87" t="s">
        <v>177</v>
      </c>
      <c r="BT124" s="87" t="s">
        <v>178</v>
      </c>
      <c r="BU124" s="87" t="s">
        <v>179</v>
      </c>
      <c r="BV124" s="87" t="s">
        <v>180</v>
      </c>
      <c r="BW124" s="297"/>
    </row>
    <row r="125" spans="1:75" ht="15.75" hidden="1" outlineLevel="1" thickBot="1" x14ac:dyDescent="0.3">
      <c r="H125" s="277"/>
      <c r="I125" s="66" t="s">
        <v>80</v>
      </c>
      <c r="J125" s="66">
        <v>1</v>
      </c>
      <c r="K125" s="68">
        <f>Venda!$G$40</f>
        <v>0</v>
      </c>
      <c r="L125" s="68">
        <f>Venda!$G$41</f>
        <v>874.95366666666632</v>
      </c>
      <c r="M125" s="68">
        <f>Venda!$G$42</f>
        <v>2034.4768333333332</v>
      </c>
      <c r="N125" s="68">
        <f>Venda!$G$43</f>
        <v>2034.4768333333332</v>
      </c>
      <c r="O125" s="68">
        <f>Venda!$G$44</f>
        <v>2034.4768333333332</v>
      </c>
      <c r="P125" s="68">
        <f>Venda!$G$45</f>
        <v>2034.4768333333332</v>
      </c>
      <c r="Q125" s="68"/>
      <c r="R125" s="68"/>
      <c r="S125" s="68"/>
      <c r="T125" s="68"/>
      <c r="U125" s="68"/>
      <c r="V125" s="68"/>
      <c r="W125" s="68">
        <f t="shared" ref="W125:W130" si="35">SUM(K125:V125)</f>
        <v>9012.860999999999</v>
      </c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>
        <f t="shared" ref="AJ125:AJ131" si="36">SUM(X125:AI125,W125)</f>
        <v>9012.860999999999</v>
      </c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>
        <f t="shared" ref="AW125:AW138" si="37">SUM(AK125:AV125,AJ125)</f>
        <v>9012.860999999999</v>
      </c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8">
        <f t="shared" ref="BJ125:BJ145" si="38">SUM(AX125:BI125,AW125)</f>
        <v>9012.860999999999</v>
      </c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9">
        <f t="shared" ref="BW125:BW152" si="39">SUM(BK125:BV125,BJ125)</f>
        <v>9012.860999999999</v>
      </c>
    </row>
    <row r="126" spans="1:75" ht="16.5" hidden="1" outlineLevel="1" thickTop="1" thickBot="1" x14ac:dyDescent="0.3">
      <c r="A126" s="180" t="s">
        <v>136</v>
      </c>
      <c r="B126" s="181" t="s">
        <v>80</v>
      </c>
      <c r="C126" s="181" t="s">
        <v>219</v>
      </c>
      <c r="D126" s="182" t="s">
        <v>81</v>
      </c>
      <c r="H126" s="277"/>
      <c r="I126" s="66" t="s">
        <v>96</v>
      </c>
      <c r="J126" s="66">
        <v>2</v>
      </c>
      <c r="K126" s="68"/>
      <c r="L126" s="68"/>
      <c r="M126" s="68">
        <f>C127</f>
        <v>0</v>
      </c>
      <c r="N126" s="68">
        <f>C128</f>
        <v>0</v>
      </c>
      <c r="O126" s="68">
        <f>C129</f>
        <v>0</v>
      </c>
      <c r="P126" s="68">
        <f>C130</f>
        <v>2455.2926818181832</v>
      </c>
      <c r="Q126" s="68">
        <f t="shared" ref="Q126:V126" si="40">$C$131</f>
        <v>2646.3686250000001</v>
      </c>
      <c r="R126" s="68">
        <f t="shared" si="40"/>
        <v>2646.3686250000001</v>
      </c>
      <c r="S126" s="68">
        <f t="shared" si="40"/>
        <v>2646.3686250000001</v>
      </c>
      <c r="T126" s="68">
        <f t="shared" si="40"/>
        <v>2646.3686250000001</v>
      </c>
      <c r="U126" s="68">
        <f t="shared" si="40"/>
        <v>2646.3686250000001</v>
      </c>
      <c r="V126" s="68">
        <f t="shared" si="40"/>
        <v>2646.3686250000001</v>
      </c>
      <c r="W126" s="68">
        <f t="shared" si="35"/>
        <v>18333.504431818183</v>
      </c>
      <c r="X126" s="68">
        <f>$C$131</f>
        <v>2646.3686250000001</v>
      </c>
      <c r="Y126" s="68">
        <f>$C$131</f>
        <v>2646.3686250000001</v>
      </c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>
        <f t="shared" si="36"/>
        <v>23626.241681818181</v>
      </c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>
        <f t="shared" si="37"/>
        <v>23626.241681818181</v>
      </c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8">
        <f t="shared" si="38"/>
        <v>23626.241681818181</v>
      </c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9">
        <f t="shared" si="39"/>
        <v>23626.241681818181</v>
      </c>
    </row>
    <row r="127" spans="1:75" ht="15.75" hidden="1" outlineLevel="1" thickBot="1" x14ac:dyDescent="0.3">
      <c r="A127" s="183">
        <v>1</v>
      </c>
      <c r="B127" s="68">
        <f>Venda!$G$40</f>
        <v>0</v>
      </c>
      <c r="C127" s="68">
        <f>Venda!$Q$40</f>
        <v>0</v>
      </c>
      <c r="D127" s="187">
        <f>Venda!$AA$40</f>
        <v>0</v>
      </c>
      <c r="H127" s="277"/>
      <c r="I127" s="66" t="s">
        <v>96</v>
      </c>
      <c r="J127" s="66">
        <v>3</v>
      </c>
      <c r="K127" s="68"/>
      <c r="L127" s="68"/>
      <c r="M127" s="68"/>
      <c r="N127" s="68"/>
      <c r="O127" s="68">
        <f>Venda!$Q$40</f>
        <v>0</v>
      </c>
      <c r="P127" s="68">
        <f>Venda!$Q$41</f>
        <v>0</v>
      </c>
      <c r="Q127" s="68">
        <f>Venda!$Q$42</f>
        <v>0</v>
      </c>
      <c r="R127" s="68">
        <f>Venda!$Q$43</f>
        <v>2455.2926818181832</v>
      </c>
      <c r="S127" s="68">
        <f>Venda!$Q$44</f>
        <v>2646.3686250000001</v>
      </c>
      <c r="T127" s="68">
        <f>Venda!$Q$45</f>
        <v>2646.3686250000001</v>
      </c>
      <c r="U127" s="68">
        <f>Venda!$Q$46</f>
        <v>2646.3686250000001</v>
      </c>
      <c r="V127" s="68">
        <f>Venda!$Q$46</f>
        <v>2646.3686250000001</v>
      </c>
      <c r="W127" s="68">
        <f t="shared" si="35"/>
        <v>13040.767181818184</v>
      </c>
      <c r="X127" s="68">
        <f>Venda!$Q$46</f>
        <v>2646.3686250000001</v>
      </c>
      <c r="Y127" s="68">
        <f>Venda!$Q$46</f>
        <v>2646.3686250000001</v>
      </c>
      <c r="Z127" s="68">
        <f>Venda!$Q$46</f>
        <v>2646.3686250000001</v>
      </c>
      <c r="AA127" s="68">
        <f>Venda!$Q$46</f>
        <v>2646.3686250000001</v>
      </c>
      <c r="AB127" s="68"/>
      <c r="AC127" s="68"/>
      <c r="AD127" s="68"/>
      <c r="AE127" s="68"/>
      <c r="AF127" s="68"/>
      <c r="AG127" s="68"/>
      <c r="AH127" s="68"/>
      <c r="AI127" s="68"/>
      <c r="AJ127" s="68">
        <f t="shared" si="36"/>
        <v>23626.241681818185</v>
      </c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>
        <f t="shared" si="37"/>
        <v>23626.241681818185</v>
      </c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8">
        <f t="shared" si="38"/>
        <v>23626.241681818185</v>
      </c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9">
        <f t="shared" si="39"/>
        <v>23626.241681818185</v>
      </c>
    </row>
    <row r="128" spans="1:75" ht="15.75" hidden="1" outlineLevel="1" thickBot="1" x14ac:dyDescent="0.3">
      <c r="A128" s="183">
        <v>2</v>
      </c>
      <c r="B128" s="68">
        <f>Venda!$G$41</f>
        <v>874.95366666666632</v>
      </c>
      <c r="C128" s="68">
        <f>Venda!$Q$41</f>
        <v>0</v>
      </c>
      <c r="D128" s="187">
        <f>Venda!$AA$41</f>
        <v>0</v>
      </c>
      <c r="H128" s="277"/>
      <c r="I128" s="66" t="s">
        <v>81</v>
      </c>
      <c r="J128" s="66">
        <v>4</v>
      </c>
      <c r="K128" s="68"/>
      <c r="L128" s="68"/>
      <c r="M128" s="68"/>
      <c r="N128" s="68"/>
      <c r="O128" s="68"/>
      <c r="P128" s="68"/>
      <c r="Q128" s="68">
        <f>Venda!$AA$40</f>
        <v>0</v>
      </c>
      <c r="R128" s="68">
        <f>Venda!$AA$41</f>
        <v>0</v>
      </c>
      <c r="S128" s="68">
        <f>Venda!$AA$42</f>
        <v>0</v>
      </c>
      <c r="T128" s="68">
        <f>Venda!$AA$43</f>
        <v>0</v>
      </c>
      <c r="U128" s="68">
        <f>Venda!$AA$44</f>
        <v>515.74006313131213</v>
      </c>
      <c r="V128" s="68">
        <f>Venda!$AA$45</f>
        <v>2193.7661944444444</v>
      </c>
      <c r="W128" s="68">
        <f t="shared" si="35"/>
        <v>2709.5062575757565</v>
      </c>
      <c r="X128" s="68">
        <f>Venda!$AA$45</f>
        <v>2193.7661944444444</v>
      </c>
      <c r="Y128" s="68">
        <f>Venda!$AA$45</f>
        <v>2193.7661944444444</v>
      </c>
      <c r="Z128" s="68">
        <f>Venda!$AA$45</f>
        <v>2193.7661944444444</v>
      </c>
      <c r="AA128" s="68">
        <f>Venda!$AA$45</f>
        <v>2193.7661944444444</v>
      </c>
      <c r="AB128" s="68">
        <f>Venda!$AA$45</f>
        <v>2193.7661944444444</v>
      </c>
      <c r="AC128" s="68">
        <f>Venda!$AA$45</f>
        <v>2193.7661944444444</v>
      </c>
      <c r="AD128" s="68">
        <f>Venda!$AA$45</f>
        <v>2193.7661944444444</v>
      </c>
      <c r="AE128" s="68">
        <f>Venda!$AA$45</f>
        <v>2193.7661944444444</v>
      </c>
      <c r="AF128" s="68">
        <f>Venda!$AA$45</f>
        <v>2193.7661944444444</v>
      </c>
      <c r="AG128" s="68">
        <f>Venda!$AA$45</f>
        <v>2193.7661944444444</v>
      </c>
      <c r="AH128" s="68">
        <f>Venda!$AA$45</f>
        <v>2193.7661944444444</v>
      </c>
      <c r="AI128" s="68">
        <f>Venda!$AA$45</f>
        <v>2193.7661944444444</v>
      </c>
      <c r="AJ128" s="68">
        <f t="shared" si="36"/>
        <v>29034.700590909088</v>
      </c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>
        <f t="shared" si="37"/>
        <v>29034.700590909088</v>
      </c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8">
        <f t="shared" si="38"/>
        <v>29034.700590909088</v>
      </c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9">
        <f t="shared" si="39"/>
        <v>29034.700590909088</v>
      </c>
    </row>
    <row r="129" spans="1:75" ht="15.75" hidden="1" outlineLevel="1" thickBot="1" x14ac:dyDescent="0.3">
      <c r="A129" s="183">
        <v>3</v>
      </c>
      <c r="B129" s="68">
        <f>Venda!$G$42</f>
        <v>2034.4768333333332</v>
      </c>
      <c r="C129" s="68">
        <f>Venda!$Q$42</f>
        <v>0</v>
      </c>
      <c r="D129" s="187">
        <f>Venda!$AA$42</f>
        <v>0</v>
      </c>
      <c r="H129" s="277"/>
      <c r="I129" s="66" t="s">
        <v>96</v>
      </c>
      <c r="J129" s="66">
        <v>5</v>
      </c>
      <c r="K129" s="68"/>
      <c r="L129" s="68"/>
      <c r="M129" s="68"/>
      <c r="N129" s="68"/>
      <c r="O129" s="68"/>
      <c r="P129" s="68"/>
      <c r="Q129" s="68"/>
      <c r="R129" s="68"/>
      <c r="S129" s="68">
        <f>Venda!$Q$40</f>
        <v>0</v>
      </c>
      <c r="T129" s="68">
        <f>Venda!$Q$41</f>
        <v>0</v>
      </c>
      <c r="U129" s="68">
        <f>Venda!$Q$42</f>
        <v>0</v>
      </c>
      <c r="V129" s="68">
        <f>Venda!$Q$43</f>
        <v>2455.2926818181832</v>
      </c>
      <c r="W129" s="68">
        <f t="shared" si="35"/>
        <v>2455.2926818181832</v>
      </c>
      <c r="X129" s="68">
        <f>Venda!$Q$44</f>
        <v>2646.3686250000001</v>
      </c>
      <c r="Y129" s="68">
        <f>Venda!$Q$45</f>
        <v>2646.3686250000001</v>
      </c>
      <c r="Z129" s="68">
        <f>Venda!$Q$46</f>
        <v>2646.3686250000001</v>
      </c>
      <c r="AA129" s="68">
        <f>Venda!$Q$47</f>
        <v>2646.3686250000001</v>
      </c>
      <c r="AB129" s="68">
        <f>Venda!$Q$48</f>
        <v>2646.3686250000001</v>
      </c>
      <c r="AC129" s="68">
        <f>Venda!$Q$49</f>
        <v>2646.3686250000001</v>
      </c>
      <c r="AD129" s="68">
        <f>Venda!$Q$50</f>
        <v>2646.3686250000001</v>
      </c>
      <c r="AE129" s="68">
        <f>Venda!$Q$51</f>
        <v>2646.3686250000001</v>
      </c>
      <c r="AF129" s="68"/>
      <c r="AG129" s="68"/>
      <c r="AH129" s="68"/>
      <c r="AI129" s="68"/>
      <c r="AJ129" s="68">
        <f t="shared" si="36"/>
        <v>23626.241681818181</v>
      </c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>
        <f t="shared" si="37"/>
        <v>23626.241681818181</v>
      </c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8">
        <f t="shared" si="38"/>
        <v>23626.241681818181</v>
      </c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9">
        <f t="shared" si="39"/>
        <v>23626.241681818181</v>
      </c>
    </row>
    <row r="130" spans="1:75" ht="15.75" hidden="1" outlineLevel="1" thickBot="1" x14ac:dyDescent="0.3">
      <c r="A130" s="183">
        <v>4</v>
      </c>
      <c r="B130" s="68">
        <f>Venda!$G$43</f>
        <v>2034.4768333333332</v>
      </c>
      <c r="C130" s="68">
        <f>Venda!$Q$43</f>
        <v>2455.2926818181832</v>
      </c>
      <c r="D130" s="187">
        <f>Venda!$AA$43</f>
        <v>0</v>
      </c>
      <c r="H130" s="277"/>
      <c r="I130" s="66" t="s">
        <v>96</v>
      </c>
      <c r="J130" s="66">
        <v>6</v>
      </c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>
        <f>Venda!$Q$40</f>
        <v>0</v>
      </c>
      <c r="V130" s="68">
        <f>Venda!$Q$41</f>
        <v>0</v>
      </c>
      <c r="W130" s="68">
        <f t="shared" si="35"/>
        <v>0</v>
      </c>
      <c r="X130" s="68">
        <f>Venda!$Q$42</f>
        <v>0</v>
      </c>
      <c r="Y130" s="68">
        <f>Venda!$Q$43</f>
        <v>2455.2926818181832</v>
      </c>
      <c r="Z130" s="68">
        <f>Venda!$Q$44</f>
        <v>2646.3686250000001</v>
      </c>
      <c r="AA130" s="68">
        <f>Venda!$Q$45</f>
        <v>2646.3686250000001</v>
      </c>
      <c r="AB130" s="68">
        <f>Venda!$Q$46</f>
        <v>2646.3686250000001</v>
      </c>
      <c r="AC130" s="68">
        <f>Venda!$Q$47</f>
        <v>2646.3686250000001</v>
      </c>
      <c r="AD130" s="68">
        <f>Venda!$Q$48</f>
        <v>2646.3686250000001</v>
      </c>
      <c r="AE130" s="68">
        <f>Venda!$Q$49</f>
        <v>2646.3686250000001</v>
      </c>
      <c r="AF130" s="68">
        <f>Venda!$Q$50</f>
        <v>2646.3686250000001</v>
      </c>
      <c r="AG130" s="68">
        <f>Venda!$Q$51</f>
        <v>2646.3686250000001</v>
      </c>
      <c r="AH130" s="68"/>
      <c r="AI130" s="68"/>
      <c r="AJ130" s="68">
        <f t="shared" si="36"/>
        <v>23626.241681818181</v>
      </c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>
        <f t="shared" si="37"/>
        <v>23626.241681818181</v>
      </c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8">
        <f t="shared" si="38"/>
        <v>23626.241681818181</v>
      </c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9">
        <f t="shared" si="39"/>
        <v>23626.241681818181</v>
      </c>
    </row>
    <row r="131" spans="1:75" ht="15.75" hidden="1" outlineLevel="1" thickBot="1" x14ac:dyDescent="0.3">
      <c r="A131" s="183">
        <v>5</v>
      </c>
      <c r="B131" s="68">
        <f>Venda!$G$44</f>
        <v>2034.4768333333332</v>
      </c>
      <c r="C131" s="68">
        <f>Venda!$Q$44</f>
        <v>2646.3686250000001</v>
      </c>
      <c r="D131" s="187">
        <f>Venda!$AA$44</f>
        <v>515.74006313131213</v>
      </c>
      <c r="H131" s="277"/>
      <c r="I131" s="66" t="s">
        <v>80</v>
      </c>
      <c r="J131" s="66">
        <v>7</v>
      </c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>
        <f>Venda!$Q$40</f>
        <v>0</v>
      </c>
      <c r="W131" s="84">
        <f>SUM(K131:V131)</f>
        <v>0</v>
      </c>
      <c r="X131" s="68">
        <f>$B$128</f>
        <v>874.95366666666632</v>
      </c>
      <c r="Y131" s="68">
        <f>$B$129</f>
        <v>2034.4768333333332</v>
      </c>
      <c r="Z131" s="68">
        <f>$B$130</f>
        <v>2034.4768333333332</v>
      </c>
      <c r="AA131" s="68">
        <f>$B$131</f>
        <v>2034.4768333333332</v>
      </c>
      <c r="AB131" s="68">
        <f>$B$132</f>
        <v>2034.4768333333332</v>
      </c>
      <c r="AC131" s="68"/>
      <c r="AD131" s="68"/>
      <c r="AE131" s="68"/>
      <c r="AF131" s="68"/>
      <c r="AG131" s="68"/>
      <c r="AH131" s="68"/>
      <c r="AI131" s="68"/>
      <c r="AJ131" s="68">
        <f t="shared" si="36"/>
        <v>9012.860999999999</v>
      </c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>
        <f t="shared" si="37"/>
        <v>9012.860999999999</v>
      </c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8">
        <f t="shared" si="38"/>
        <v>9012.860999999999</v>
      </c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9">
        <f t="shared" si="39"/>
        <v>9012.860999999999</v>
      </c>
    </row>
    <row r="132" spans="1:75" ht="15.75" hidden="1" outlineLevel="1" thickBot="1" x14ac:dyDescent="0.3">
      <c r="A132" s="183">
        <v>6</v>
      </c>
      <c r="B132" s="68">
        <f>Venda!$G$45</f>
        <v>2034.4768333333332</v>
      </c>
      <c r="C132" s="68">
        <f>Venda!$Q$45</f>
        <v>2646.3686250000001</v>
      </c>
      <c r="D132" s="187">
        <f>Venda!$AA$45</f>
        <v>2193.7661944444444</v>
      </c>
      <c r="H132" s="277"/>
      <c r="I132" s="66" t="s">
        <v>80</v>
      </c>
      <c r="J132" s="66">
        <v>8</v>
      </c>
      <c r="K132" s="126"/>
      <c r="L132" s="126"/>
      <c r="M132" s="126"/>
      <c r="N132" s="126"/>
      <c r="O132" s="126"/>
      <c r="P132" s="126"/>
      <c r="Q132" s="126"/>
      <c r="R132" s="258" t="s">
        <v>206</v>
      </c>
      <c r="S132" s="259"/>
      <c r="T132" s="259"/>
      <c r="U132" s="259"/>
      <c r="V132" s="259"/>
      <c r="W132" s="121">
        <f>SUM(W125:W131)</f>
        <v>45551.931553030299</v>
      </c>
      <c r="X132" s="68">
        <f>Venda!$G$40</f>
        <v>0</v>
      </c>
      <c r="Y132" s="68">
        <f>Venda!$G$41</f>
        <v>874.95366666666632</v>
      </c>
      <c r="Z132" s="68">
        <f>Venda!$G$42</f>
        <v>2034.4768333333332</v>
      </c>
      <c r="AA132" s="68">
        <f>Venda!$G$43</f>
        <v>2034.4768333333332</v>
      </c>
      <c r="AB132" s="68">
        <f>Venda!$G$44</f>
        <v>2034.4768333333332</v>
      </c>
      <c r="AC132" s="68">
        <f>Venda!$G$45</f>
        <v>2034.4768333333332</v>
      </c>
      <c r="AD132" s="68"/>
      <c r="AE132" s="68"/>
      <c r="AF132" s="68"/>
      <c r="AG132" s="68"/>
      <c r="AH132" s="68"/>
      <c r="AI132" s="68"/>
      <c r="AJ132" s="68">
        <f t="shared" ref="AJ132:AJ138" si="41">SUM(X132:AI132)</f>
        <v>9012.860999999999</v>
      </c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>
        <f t="shared" si="37"/>
        <v>9012.860999999999</v>
      </c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8">
        <f t="shared" si="38"/>
        <v>9012.860999999999</v>
      </c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9">
        <f t="shared" si="39"/>
        <v>9012.860999999999</v>
      </c>
    </row>
    <row r="133" spans="1:75" ht="15.75" hidden="1" outlineLevel="1" thickBot="1" x14ac:dyDescent="0.3">
      <c r="A133" s="183">
        <v>7</v>
      </c>
      <c r="B133" s="68"/>
      <c r="C133" s="68">
        <f>Venda!$Q$46</f>
        <v>2646.3686250000001</v>
      </c>
      <c r="D133" s="187">
        <f>Venda!$AA$46</f>
        <v>2193.7661944444444</v>
      </c>
      <c r="H133" s="277"/>
      <c r="I133" s="66" t="s">
        <v>96</v>
      </c>
      <c r="J133" s="66">
        <v>9</v>
      </c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122"/>
      <c r="X133" s="68"/>
      <c r="Y133" s="68"/>
      <c r="Z133" s="68">
        <f>Venda!$Q$40</f>
        <v>0</v>
      </c>
      <c r="AA133" s="68">
        <f>Venda!$Q$41</f>
        <v>0</v>
      </c>
      <c r="AB133" s="68">
        <f>Venda!$Q$42</f>
        <v>0</v>
      </c>
      <c r="AC133" s="68">
        <f>Venda!$Q$43</f>
        <v>2455.2926818181832</v>
      </c>
      <c r="AD133" s="68">
        <f>Venda!$Q$44</f>
        <v>2646.3686250000001</v>
      </c>
      <c r="AE133" s="68">
        <f>Venda!$Q$45</f>
        <v>2646.3686250000001</v>
      </c>
      <c r="AF133" s="68">
        <f>Venda!$Q$46</f>
        <v>2646.3686250000001</v>
      </c>
      <c r="AG133" s="68">
        <f>Venda!$Q$47</f>
        <v>2646.3686250000001</v>
      </c>
      <c r="AH133" s="68">
        <f>Venda!$Q$48</f>
        <v>2646.3686250000001</v>
      </c>
      <c r="AI133" s="68">
        <f>Venda!$Q$49</f>
        <v>2646.3686250000001</v>
      </c>
      <c r="AJ133" s="68">
        <f t="shared" si="41"/>
        <v>18333.504431818183</v>
      </c>
      <c r="AK133" s="68">
        <f>Venda!$Q$48</f>
        <v>2646.3686250000001</v>
      </c>
      <c r="AL133" s="68">
        <f>Venda!$Q$49</f>
        <v>2646.3686250000001</v>
      </c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>
        <f t="shared" si="37"/>
        <v>23626.241681818181</v>
      </c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8">
        <f t="shared" si="38"/>
        <v>23626.241681818181</v>
      </c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9">
        <f t="shared" si="39"/>
        <v>23626.241681818181</v>
      </c>
    </row>
    <row r="134" spans="1:75" ht="15.75" hidden="1" outlineLevel="1" thickBot="1" x14ac:dyDescent="0.3">
      <c r="A134" s="183">
        <v>8</v>
      </c>
      <c r="B134" s="68"/>
      <c r="C134" s="68">
        <f>Venda!$Q$47</f>
        <v>2646.3686250000001</v>
      </c>
      <c r="D134" s="187">
        <f>Venda!$AA$47</f>
        <v>2193.7661944444444</v>
      </c>
      <c r="H134" s="277"/>
      <c r="I134" s="66" t="s">
        <v>96</v>
      </c>
      <c r="J134" s="66">
        <v>10</v>
      </c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8"/>
      <c r="X134" s="68"/>
      <c r="Y134" s="68"/>
      <c r="Z134" s="68"/>
      <c r="AA134" s="68"/>
      <c r="AB134" s="68">
        <f>Venda!$Q$40</f>
        <v>0</v>
      </c>
      <c r="AC134" s="68">
        <f>Venda!$Q$41</f>
        <v>0</v>
      </c>
      <c r="AD134" s="68">
        <f>Venda!$Q$42</f>
        <v>0</v>
      </c>
      <c r="AE134" s="68">
        <f>Venda!$Q$43</f>
        <v>2455.2926818181832</v>
      </c>
      <c r="AF134" s="68">
        <f>Venda!$Q$44</f>
        <v>2646.3686250000001</v>
      </c>
      <c r="AG134" s="68">
        <f>Venda!$Q$45</f>
        <v>2646.3686250000001</v>
      </c>
      <c r="AH134" s="68">
        <f>Venda!$Q$46</f>
        <v>2646.3686250000001</v>
      </c>
      <c r="AI134" s="68">
        <f>Venda!$Q$47</f>
        <v>2646.3686250000001</v>
      </c>
      <c r="AJ134" s="68">
        <f t="shared" si="41"/>
        <v>13040.767181818184</v>
      </c>
      <c r="AK134" s="68">
        <f>Venda!$Q$44</f>
        <v>2646.3686250000001</v>
      </c>
      <c r="AL134" s="68">
        <f>Venda!$Q$45</f>
        <v>2646.3686250000001</v>
      </c>
      <c r="AM134" s="68">
        <f>Venda!$Q$46</f>
        <v>2646.3686250000001</v>
      </c>
      <c r="AN134" s="68">
        <f>Venda!$Q$47</f>
        <v>2646.3686250000001</v>
      </c>
      <c r="AO134" s="68"/>
      <c r="AP134" s="68"/>
      <c r="AQ134" s="68"/>
      <c r="AR134" s="68"/>
      <c r="AS134" s="68"/>
      <c r="AT134" s="68"/>
      <c r="AU134" s="68"/>
      <c r="AV134" s="68"/>
      <c r="AW134" s="68">
        <f t="shared" si="37"/>
        <v>23626.241681818185</v>
      </c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8">
        <f t="shared" si="38"/>
        <v>23626.241681818185</v>
      </c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9">
        <f t="shared" si="39"/>
        <v>23626.241681818185</v>
      </c>
    </row>
    <row r="135" spans="1:75" ht="15.75" hidden="1" outlineLevel="1" thickBot="1" x14ac:dyDescent="0.3">
      <c r="A135" s="183">
        <v>9</v>
      </c>
      <c r="B135" s="68"/>
      <c r="C135" s="68">
        <f>Venda!$Q$48</f>
        <v>2646.3686250000001</v>
      </c>
      <c r="D135" s="187">
        <f>Venda!$AA$48</f>
        <v>2193.7661944444444</v>
      </c>
      <c r="H135" s="277"/>
      <c r="I135" s="66" t="s">
        <v>81</v>
      </c>
      <c r="J135" s="66">
        <v>11</v>
      </c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8"/>
      <c r="X135" s="68"/>
      <c r="Y135" s="68"/>
      <c r="Z135" s="68"/>
      <c r="AA135" s="68"/>
      <c r="AB135" s="68"/>
      <c r="AC135" s="68"/>
      <c r="AD135" s="68">
        <f>Venda!$AA$41</f>
        <v>0</v>
      </c>
      <c r="AE135" s="68">
        <f>Venda!$AA$41</f>
        <v>0</v>
      </c>
      <c r="AF135" s="68">
        <f>Venda!$AA$42</f>
        <v>0</v>
      </c>
      <c r="AG135" s="68">
        <f>Venda!$AA$43</f>
        <v>0</v>
      </c>
      <c r="AH135" s="68">
        <f>Venda!$AA$44</f>
        <v>515.74006313131213</v>
      </c>
      <c r="AI135" s="68">
        <f>Venda!$AA$45</f>
        <v>2193.7661944444444</v>
      </c>
      <c r="AJ135" s="68">
        <f t="shared" si="41"/>
        <v>2709.5062575757565</v>
      </c>
      <c r="AK135" s="68">
        <f>Venda!$AA$45</f>
        <v>2193.7661944444444</v>
      </c>
      <c r="AL135" s="68">
        <f>Venda!$AA$45</f>
        <v>2193.7661944444444</v>
      </c>
      <c r="AM135" s="68">
        <f>Venda!$AA$45</f>
        <v>2193.7661944444444</v>
      </c>
      <c r="AN135" s="68">
        <f>Venda!$AA$45</f>
        <v>2193.7661944444444</v>
      </c>
      <c r="AO135" s="68">
        <f>Venda!$AA$45</f>
        <v>2193.7661944444444</v>
      </c>
      <c r="AP135" s="68">
        <f>Venda!$AA$45</f>
        <v>2193.7661944444444</v>
      </c>
      <c r="AQ135" s="68">
        <f>Venda!$AA$45</f>
        <v>2193.7661944444444</v>
      </c>
      <c r="AR135" s="68">
        <f>Venda!$AA$45</f>
        <v>2193.7661944444444</v>
      </c>
      <c r="AS135" s="68">
        <f>Venda!$AA$45</f>
        <v>2193.7661944444444</v>
      </c>
      <c r="AT135" s="68">
        <f>Venda!$AA$45</f>
        <v>2193.7661944444444</v>
      </c>
      <c r="AU135" s="68">
        <f>Venda!$AA$45</f>
        <v>2193.7661944444444</v>
      </c>
      <c r="AV135" s="68">
        <f>Venda!$AA$45</f>
        <v>2193.7661944444444</v>
      </c>
      <c r="AW135" s="68">
        <f t="shared" si="37"/>
        <v>29034.700590909088</v>
      </c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8">
        <f t="shared" si="38"/>
        <v>29034.700590909088</v>
      </c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9">
        <f t="shared" si="39"/>
        <v>29034.700590909088</v>
      </c>
    </row>
    <row r="136" spans="1:75" ht="15.75" hidden="1" outlineLevel="1" thickBot="1" x14ac:dyDescent="0.3">
      <c r="A136" s="183">
        <v>10</v>
      </c>
      <c r="B136" s="68"/>
      <c r="C136" s="68">
        <f>Venda!$Q$49</f>
        <v>2646.3686250000001</v>
      </c>
      <c r="D136" s="187">
        <f>Venda!$AA$49</f>
        <v>2193.7661944444444</v>
      </c>
      <c r="H136" s="277"/>
      <c r="I136" s="66" t="s">
        <v>96</v>
      </c>
      <c r="J136" s="66">
        <v>12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8"/>
      <c r="X136" s="68"/>
      <c r="Y136" s="68"/>
      <c r="Z136" s="68"/>
      <c r="AA136" s="68"/>
      <c r="AB136" s="68"/>
      <c r="AC136" s="68"/>
      <c r="AD136" s="68"/>
      <c r="AE136" s="68"/>
      <c r="AF136" s="68">
        <f>Venda!$Q$40</f>
        <v>0</v>
      </c>
      <c r="AG136" s="68">
        <f>Venda!$Q$41</f>
        <v>0</v>
      </c>
      <c r="AH136" s="68">
        <f>Venda!$Q$42</f>
        <v>0</v>
      </c>
      <c r="AI136" s="68">
        <f>Venda!$Q$43</f>
        <v>2455.2926818181832</v>
      </c>
      <c r="AJ136" s="68">
        <f t="shared" si="41"/>
        <v>2455.2926818181832</v>
      </c>
      <c r="AK136" s="68">
        <f>Venda!$Q$44</f>
        <v>2646.3686250000001</v>
      </c>
      <c r="AL136" s="68">
        <f>Venda!$Q$44</f>
        <v>2646.3686250000001</v>
      </c>
      <c r="AM136" s="68">
        <f>Venda!$Q$44</f>
        <v>2646.3686250000001</v>
      </c>
      <c r="AN136" s="68">
        <f>Venda!$Q$44</f>
        <v>2646.3686250000001</v>
      </c>
      <c r="AO136" s="68">
        <f>Venda!$Q$44</f>
        <v>2646.3686250000001</v>
      </c>
      <c r="AP136" s="68">
        <f>Venda!$Q$44</f>
        <v>2646.3686250000001</v>
      </c>
      <c r="AQ136" s="68">
        <f>Venda!$Q$44</f>
        <v>2646.3686250000001</v>
      </c>
      <c r="AR136" s="68">
        <f>Venda!$Q$44</f>
        <v>2646.3686250000001</v>
      </c>
      <c r="AS136" s="68"/>
      <c r="AT136" s="68"/>
      <c r="AU136" s="68"/>
      <c r="AV136" s="68"/>
      <c r="AW136" s="68">
        <f t="shared" si="37"/>
        <v>23626.241681818181</v>
      </c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8">
        <f t="shared" si="38"/>
        <v>23626.241681818181</v>
      </c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9">
        <f t="shared" si="39"/>
        <v>23626.241681818181</v>
      </c>
    </row>
    <row r="137" spans="1:75" ht="15.75" hidden="1" outlineLevel="1" thickBot="1" x14ac:dyDescent="0.3">
      <c r="A137" s="183">
        <v>11</v>
      </c>
      <c r="B137" s="68"/>
      <c r="C137" s="68">
        <f>Venda!$Q$50</f>
        <v>2646.3686250000001</v>
      </c>
      <c r="D137" s="187">
        <f>Venda!$AA$50</f>
        <v>2193.7661944444444</v>
      </c>
      <c r="H137" s="277"/>
      <c r="I137" s="66" t="s">
        <v>96</v>
      </c>
      <c r="J137" s="66">
        <v>13</v>
      </c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>
        <f>Venda!$Q$40</f>
        <v>0</v>
      </c>
      <c r="AI137" s="68">
        <f>Venda!$Q$41</f>
        <v>0</v>
      </c>
      <c r="AJ137" s="68">
        <f t="shared" si="41"/>
        <v>0</v>
      </c>
      <c r="AK137" s="68">
        <f>Venda!$Q$42</f>
        <v>0</v>
      </c>
      <c r="AL137" s="68">
        <f>Venda!$Q$43</f>
        <v>2455.2926818181832</v>
      </c>
      <c r="AM137" s="68">
        <f>Venda!$Q$44</f>
        <v>2646.3686250000001</v>
      </c>
      <c r="AN137" s="68">
        <f>Venda!$Q$45</f>
        <v>2646.3686250000001</v>
      </c>
      <c r="AO137" s="68">
        <f>Venda!$Q$46</f>
        <v>2646.3686250000001</v>
      </c>
      <c r="AP137" s="68">
        <f>Venda!$Q$47</f>
        <v>2646.3686250000001</v>
      </c>
      <c r="AQ137" s="68">
        <f>Venda!$Q$48</f>
        <v>2646.3686250000001</v>
      </c>
      <c r="AR137" s="68">
        <f>Venda!$Q$49</f>
        <v>2646.3686250000001</v>
      </c>
      <c r="AS137" s="68">
        <f>Venda!$Q$50</f>
        <v>2646.3686250000001</v>
      </c>
      <c r="AT137" s="68">
        <f>Venda!$Q$51</f>
        <v>2646.3686250000001</v>
      </c>
      <c r="AU137" s="68"/>
      <c r="AV137" s="68"/>
      <c r="AW137" s="68">
        <f t="shared" si="37"/>
        <v>23626.241681818181</v>
      </c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8">
        <f t="shared" si="38"/>
        <v>23626.241681818181</v>
      </c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9">
        <f t="shared" si="39"/>
        <v>23626.241681818181</v>
      </c>
    </row>
    <row r="138" spans="1:75" ht="15.75" hidden="1" outlineLevel="1" thickBot="1" x14ac:dyDescent="0.3">
      <c r="A138" s="183">
        <v>12</v>
      </c>
      <c r="B138" s="68"/>
      <c r="C138" s="68">
        <f>Venda!$Q$51</f>
        <v>2646.3686250000001</v>
      </c>
      <c r="D138" s="187">
        <f>Venda!$AA$51</f>
        <v>2193.7661944444444</v>
      </c>
      <c r="H138" s="277"/>
      <c r="I138" s="66" t="s">
        <v>80</v>
      </c>
      <c r="J138" s="66">
        <v>14</v>
      </c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>
        <f>Venda!$Q$40</f>
        <v>0</v>
      </c>
      <c r="AJ138" s="84">
        <f t="shared" si="41"/>
        <v>0</v>
      </c>
      <c r="AK138" s="68">
        <f>$B$128</f>
        <v>874.95366666666632</v>
      </c>
      <c r="AL138" s="68">
        <f>$B$129</f>
        <v>2034.4768333333332</v>
      </c>
      <c r="AM138" s="68">
        <f>$B$130</f>
        <v>2034.4768333333332</v>
      </c>
      <c r="AN138" s="68">
        <f>$B$131</f>
        <v>2034.4768333333332</v>
      </c>
      <c r="AO138" s="68">
        <f>$B$132</f>
        <v>2034.4768333333332</v>
      </c>
      <c r="AP138" s="68"/>
      <c r="AQ138" s="68"/>
      <c r="AR138" s="68"/>
      <c r="AS138" s="68"/>
      <c r="AT138" s="68"/>
      <c r="AU138" s="68"/>
      <c r="AV138" s="68"/>
      <c r="AW138" s="68">
        <f t="shared" si="37"/>
        <v>9012.860999999999</v>
      </c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8">
        <f t="shared" si="38"/>
        <v>9012.860999999999</v>
      </c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9">
        <f t="shared" si="39"/>
        <v>9012.860999999999</v>
      </c>
    </row>
    <row r="139" spans="1:75" ht="15.75" hidden="1" outlineLevel="1" thickBot="1" x14ac:dyDescent="0.3">
      <c r="A139" s="183">
        <v>13</v>
      </c>
      <c r="B139" s="68"/>
      <c r="C139" s="68"/>
      <c r="D139" s="187">
        <f>Venda!$AA$52</f>
        <v>2193.7661944444444</v>
      </c>
      <c r="H139" s="277"/>
      <c r="I139" s="66" t="s">
        <v>96</v>
      </c>
      <c r="J139" s="66">
        <v>15</v>
      </c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8"/>
      <c r="X139" s="128"/>
      <c r="Y139" s="128"/>
      <c r="Z139" s="128"/>
      <c r="AA139" s="128"/>
      <c r="AB139" s="128"/>
      <c r="AC139" s="128"/>
      <c r="AD139" s="128"/>
      <c r="AE139" s="258" t="s">
        <v>205</v>
      </c>
      <c r="AF139" s="259"/>
      <c r="AG139" s="259"/>
      <c r="AH139" s="259"/>
      <c r="AI139" s="259"/>
      <c r="AJ139" s="121">
        <f>SUM(AJ125:AJ138)</f>
        <v>187117.32087121211</v>
      </c>
      <c r="AK139" s="68">
        <f>Venda!$Q$40</f>
        <v>0</v>
      </c>
      <c r="AL139" s="68">
        <f>Venda!$Q$41</f>
        <v>0</v>
      </c>
      <c r="AM139" s="68">
        <f>Venda!$Q$42</f>
        <v>0</v>
      </c>
      <c r="AN139" s="68">
        <f>Venda!$Q$43</f>
        <v>2455.2926818181832</v>
      </c>
      <c r="AO139" s="68">
        <f>Venda!$Q$44</f>
        <v>2646.3686250000001</v>
      </c>
      <c r="AP139" s="68">
        <f>Venda!$Q$45</f>
        <v>2646.3686250000001</v>
      </c>
      <c r="AQ139" s="68">
        <f>Venda!$Q$46</f>
        <v>2646.3686250000001</v>
      </c>
      <c r="AR139" s="68">
        <f>Venda!$Q$47</f>
        <v>2646.3686250000001</v>
      </c>
      <c r="AS139" s="68">
        <f>Venda!$Q$48</f>
        <v>2646.3686250000001</v>
      </c>
      <c r="AT139" s="68">
        <f>Venda!$Q$49</f>
        <v>2646.3686250000001</v>
      </c>
      <c r="AU139" s="68">
        <f>Venda!$Q$50</f>
        <v>2646.3686250000001</v>
      </c>
      <c r="AV139" s="68">
        <f>Venda!$Q$51</f>
        <v>2646.3686250000001</v>
      </c>
      <c r="AW139" s="68">
        <f t="shared" ref="AW139:AW145" si="42">SUM(AK139:AV139)</f>
        <v>23626.241681818181</v>
      </c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8">
        <f t="shared" si="38"/>
        <v>23626.241681818181</v>
      </c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9">
        <f t="shared" si="39"/>
        <v>23626.241681818181</v>
      </c>
    </row>
    <row r="140" spans="1:75" ht="15.75" hidden="1" outlineLevel="1" thickBot="1" x14ac:dyDescent="0.3">
      <c r="A140" s="183">
        <v>14</v>
      </c>
      <c r="B140" s="68"/>
      <c r="C140" s="68"/>
      <c r="D140" s="187">
        <f>Venda!$AA$53</f>
        <v>2193.7661944444444</v>
      </c>
      <c r="H140" s="277"/>
      <c r="I140" s="66" t="s">
        <v>96</v>
      </c>
      <c r="J140" s="66">
        <v>16</v>
      </c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122"/>
      <c r="AK140" s="68"/>
      <c r="AL140" s="68"/>
      <c r="AM140" s="68">
        <f>Venda!$Q$40</f>
        <v>0</v>
      </c>
      <c r="AN140" s="68">
        <f>Venda!$Q$41</f>
        <v>0</v>
      </c>
      <c r="AO140" s="68">
        <f>Venda!$Q$42</f>
        <v>0</v>
      </c>
      <c r="AP140" s="68">
        <f>Venda!$Q$43</f>
        <v>2455.2926818181832</v>
      </c>
      <c r="AQ140" s="68">
        <f>Venda!$Q$44</f>
        <v>2646.3686250000001</v>
      </c>
      <c r="AR140" s="68">
        <f>Venda!$Q$45</f>
        <v>2646.3686250000001</v>
      </c>
      <c r="AS140" s="68">
        <f>Venda!$Q$46</f>
        <v>2646.3686250000001</v>
      </c>
      <c r="AT140" s="68">
        <f>Venda!$Q$47</f>
        <v>2646.3686250000001</v>
      </c>
      <c r="AU140" s="68">
        <f>Venda!$Q$48</f>
        <v>2646.3686250000001</v>
      </c>
      <c r="AV140" s="68">
        <f>Venda!$Q$49</f>
        <v>2646.3686250000001</v>
      </c>
      <c r="AW140" s="68">
        <f t="shared" si="42"/>
        <v>18333.504431818183</v>
      </c>
      <c r="AX140" s="68">
        <f>Venda!$Q$49</f>
        <v>2646.3686250000001</v>
      </c>
      <c r="AY140" s="68">
        <f>Venda!$Q$49</f>
        <v>2646.3686250000001</v>
      </c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8">
        <f t="shared" si="38"/>
        <v>23626.241681818181</v>
      </c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9">
        <f t="shared" si="39"/>
        <v>23626.241681818181</v>
      </c>
    </row>
    <row r="141" spans="1:75" ht="15.75" hidden="1" outlineLevel="1" thickBot="1" x14ac:dyDescent="0.3">
      <c r="A141" s="183">
        <v>15</v>
      </c>
      <c r="B141" s="68"/>
      <c r="C141" s="68"/>
      <c r="D141" s="187">
        <f>Venda!$AA$54</f>
        <v>2193.7661944444444</v>
      </c>
      <c r="H141" s="277"/>
      <c r="I141" s="66" t="s">
        <v>81</v>
      </c>
      <c r="J141" s="66">
        <v>17</v>
      </c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>
        <f>Venda!$AA$40</f>
        <v>0</v>
      </c>
      <c r="AP141" s="68">
        <f>Venda!$AA$41</f>
        <v>0</v>
      </c>
      <c r="AQ141" s="68">
        <f>Venda!$AA$42</f>
        <v>0</v>
      </c>
      <c r="AR141" s="68">
        <f>Venda!$AA$43</f>
        <v>0</v>
      </c>
      <c r="AS141" s="68">
        <f>Venda!$AA$44</f>
        <v>515.74006313131213</v>
      </c>
      <c r="AT141" s="68">
        <f>Venda!$AA$45</f>
        <v>2193.7661944444444</v>
      </c>
      <c r="AU141" s="68">
        <f>Venda!$AA$46</f>
        <v>2193.7661944444444</v>
      </c>
      <c r="AV141" s="68">
        <f>Venda!$AA$47</f>
        <v>2193.7661944444444</v>
      </c>
      <c r="AW141" s="68">
        <f t="shared" si="42"/>
        <v>7097.0386464646454</v>
      </c>
      <c r="AX141" s="68">
        <f>Venda!$AA$48</f>
        <v>2193.7661944444444</v>
      </c>
      <c r="AY141" s="68">
        <f>Venda!$AA$49</f>
        <v>2193.7661944444444</v>
      </c>
      <c r="AZ141" s="68">
        <f>Venda!$AA$50</f>
        <v>2193.7661944444444</v>
      </c>
      <c r="BA141" s="68">
        <f>Venda!$AA$51</f>
        <v>2193.7661944444444</v>
      </c>
      <c r="BB141" s="68">
        <f>Venda!$AA$52</f>
        <v>2193.7661944444444</v>
      </c>
      <c r="BC141" s="68">
        <f>Venda!$AA$53</f>
        <v>2193.7661944444444</v>
      </c>
      <c r="BD141" s="68">
        <f>Venda!$AA$54</f>
        <v>2193.7661944444444</v>
      </c>
      <c r="BE141" s="68">
        <f>Venda!$AA$55</f>
        <v>2193.7661944444444</v>
      </c>
      <c r="BF141" s="68">
        <f>Venda!$AA$56</f>
        <v>2193.7661944444444</v>
      </c>
      <c r="BG141" s="68">
        <f>Venda!$AA$57</f>
        <v>2193.7661944444444</v>
      </c>
      <c r="BH141" s="66"/>
      <c r="BI141" s="66"/>
      <c r="BJ141" s="68">
        <f t="shared" si="38"/>
        <v>29034.700590909088</v>
      </c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9">
        <f t="shared" si="39"/>
        <v>29034.700590909088</v>
      </c>
    </row>
    <row r="142" spans="1:75" ht="15.75" hidden="1" outlineLevel="1" thickBot="1" x14ac:dyDescent="0.3">
      <c r="A142" s="183">
        <v>16</v>
      </c>
      <c r="B142" s="68"/>
      <c r="C142" s="68"/>
      <c r="D142" s="187">
        <f>Venda!$AA$55</f>
        <v>2193.7661944444444</v>
      </c>
      <c r="H142" s="277"/>
      <c r="I142" s="66" t="s">
        <v>80</v>
      </c>
      <c r="J142" s="66">
        <v>18</v>
      </c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>
        <f>Venda!$G$40</f>
        <v>0</v>
      </c>
      <c r="AR142" s="68">
        <f>Venda!$G$41</f>
        <v>874.95366666666632</v>
      </c>
      <c r="AS142" s="68">
        <f>Venda!$G$42</f>
        <v>2034.4768333333332</v>
      </c>
      <c r="AT142" s="68">
        <f>Venda!$G$43</f>
        <v>2034.4768333333332</v>
      </c>
      <c r="AU142" s="68">
        <f>Venda!$G$44</f>
        <v>2034.4768333333332</v>
      </c>
      <c r="AV142" s="68">
        <f>Venda!$G$45</f>
        <v>2034.4768333333332</v>
      </c>
      <c r="AW142" s="68">
        <f t="shared" si="42"/>
        <v>9012.860999999999</v>
      </c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8">
        <f t="shared" si="38"/>
        <v>9012.860999999999</v>
      </c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9">
        <f t="shared" si="39"/>
        <v>9012.860999999999</v>
      </c>
    </row>
    <row r="143" spans="1:75" ht="15.75" hidden="1" outlineLevel="1" thickBot="1" x14ac:dyDescent="0.3">
      <c r="A143" s="183">
        <v>17</v>
      </c>
      <c r="B143" s="68"/>
      <c r="C143" s="68"/>
      <c r="D143" s="187">
        <f>Venda!$AA$56</f>
        <v>2193.7661944444444</v>
      </c>
      <c r="H143" s="277"/>
      <c r="I143" s="66" t="s">
        <v>96</v>
      </c>
      <c r="J143" s="66">
        <v>19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>
        <f>Venda!$Q$40</f>
        <v>0</v>
      </c>
      <c r="AT143" s="68">
        <f>Venda!$Q$41</f>
        <v>0</v>
      </c>
      <c r="AU143" s="68">
        <f>Venda!$Q$42</f>
        <v>0</v>
      </c>
      <c r="AV143" s="68">
        <f>Venda!$Q$43</f>
        <v>2455.2926818181832</v>
      </c>
      <c r="AW143" s="68">
        <f t="shared" si="42"/>
        <v>2455.2926818181832</v>
      </c>
      <c r="AX143" s="68">
        <f>Venda!$Q$44</f>
        <v>2646.3686250000001</v>
      </c>
      <c r="AY143" s="68">
        <f>Venda!$Q$45</f>
        <v>2646.3686250000001</v>
      </c>
      <c r="AZ143" s="68">
        <f>Venda!$Q$46</f>
        <v>2646.3686250000001</v>
      </c>
      <c r="BA143" s="68">
        <f>Venda!$Q$47</f>
        <v>2646.3686250000001</v>
      </c>
      <c r="BB143" s="68">
        <f>Venda!$Q$48</f>
        <v>2646.3686250000001</v>
      </c>
      <c r="BC143" s="68">
        <f>Venda!$Q$49</f>
        <v>2646.3686250000001</v>
      </c>
      <c r="BD143" s="68">
        <f>Venda!$Q$50</f>
        <v>2646.3686250000001</v>
      </c>
      <c r="BE143" s="68">
        <f>Venda!$Q$51</f>
        <v>2646.3686250000001</v>
      </c>
      <c r="BF143" s="66"/>
      <c r="BG143" s="66"/>
      <c r="BH143" s="66"/>
      <c r="BI143" s="66"/>
      <c r="BJ143" s="68">
        <f t="shared" si="38"/>
        <v>23626.241681818181</v>
      </c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9">
        <f t="shared" si="39"/>
        <v>23626.241681818181</v>
      </c>
    </row>
    <row r="144" spans="1:75" ht="15.75" hidden="1" outlineLevel="1" thickBot="1" x14ac:dyDescent="0.3">
      <c r="A144" s="184">
        <v>18</v>
      </c>
      <c r="B144" s="188"/>
      <c r="C144" s="188"/>
      <c r="D144" s="189">
        <f>Venda!$AA$57</f>
        <v>2193.7661944444444</v>
      </c>
      <c r="H144" s="277"/>
      <c r="I144" s="66" t="s">
        <v>96</v>
      </c>
      <c r="J144" s="66">
        <v>20</v>
      </c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>
        <f>Venda!$Q$40</f>
        <v>0</v>
      </c>
      <c r="AV144" s="68">
        <f>Venda!$Q$41</f>
        <v>0</v>
      </c>
      <c r="AW144" s="68">
        <f t="shared" si="42"/>
        <v>0</v>
      </c>
      <c r="AX144" s="68">
        <f>Venda!$Q$42</f>
        <v>0</v>
      </c>
      <c r="AY144" s="68">
        <f>Venda!$Q$43</f>
        <v>2455.2926818181832</v>
      </c>
      <c r="AZ144" s="68">
        <f>Venda!$Q$44</f>
        <v>2646.3686250000001</v>
      </c>
      <c r="BA144" s="68">
        <f>Venda!$Q$45</f>
        <v>2646.3686250000001</v>
      </c>
      <c r="BB144" s="68">
        <f>Venda!$Q$46</f>
        <v>2646.3686250000001</v>
      </c>
      <c r="BC144" s="68">
        <f>Venda!$Q$47</f>
        <v>2646.3686250000001</v>
      </c>
      <c r="BD144" s="68">
        <f>Venda!$Q$48</f>
        <v>2646.3686250000001</v>
      </c>
      <c r="BE144" s="68">
        <f>Venda!$Q$49</f>
        <v>2646.3686250000001</v>
      </c>
      <c r="BF144" s="68">
        <f>Venda!$Q$50</f>
        <v>2646.3686250000001</v>
      </c>
      <c r="BG144" s="68">
        <f>Venda!$Q$51</f>
        <v>2646.3686250000001</v>
      </c>
      <c r="BH144" s="66"/>
      <c r="BI144" s="66"/>
      <c r="BJ144" s="68">
        <f t="shared" si="38"/>
        <v>23626.241681818181</v>
      </c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9">
        <f t="shared" si="39"/>
        <v>23626.241681818181</v>
      </c>
    </row>
    <row r="145" spans="8:75" ht="16.5" hidden="1" outlineLevel="1" thickTop="1" thickBot="1" x14ac:dyDescent="0.3">
      <c r="H145" s="277"/>
      <c r="I145" s="66" t="s">
        <v>80</v>
      </c>
      <c r="J145" s="66">
        <v>21</v>
      </c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>
        <f>Venda!$G$40</f>
        <v>0</v>
      </c>
      <c r="AW145" s="84">
        <f t="shared" si="42"/>
        <v>0</v>
      </c>
      <c r="AX145" s="68">
        <f>Venda!$G$41</f>
        <v>874.95366666666632</v>
      </c>
      <c r="AY145" s="68">
        <f>Venda!$G$42</f>
        <v>2034.4768333333332</v>
      </c>
      <c r="AZ145" s="68">
        <f>Venda!$G$43</f>
        <v>2034.4768333333332</v>
      </c>
      <c r="BA145" s="68">
        <f>Venda!$G$44</f>
        <v>2034.4768333333332</v>
      </c>
      <c r="BB145" s="68">
        <f>Venda!$G$45</f>
        <v>2034.4768333333332</v>
      </c>
      <c r="BC145" s="66"/>
      <c r="BD145" s="66"/>
      <c r="BE145" s="66"/>
      <c r="BF145" s="66"/>
      <c r="BG145" s="66"/>
      <c r="BH145" s="66"/>
      <c r="BI145" s="66"/>
      <c r="BJ145" s="68">
        <f t="shared" si="38"/>
        <v>9012.860999999999</v>
      </c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9">
        <f t="shared" si="39"/>
        <v>9012.860999999999</v>
      </c>
    </row>
    <row r="146" spans="8:75" ht="15.75" hidden="1" outlineLevel="1" thickBot="1" x14ac:dyDescent="0.3">
      <c r="H146" s="277"/>
      <c r="I146" s="66" t="s">
        <v>81</v>
      </c>
      <c r="J146" s="66">
        <v>22</v>
      </c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258" t="s">
        <v>204</v>
      </c>
      <c r="AS146" s="259"/>
      <c r="AT146" s="259"/>
      <c r="AU146" s="259"/>
      <c r="AV146" s="259"/>
      <c r="AW146" s="121">
        <f>SUM(AW125:AW145)</f>
        <v>343655.71707828285</v>
      </c>
      <c r="AX146" s="68">
        <f>Venda!$AA$40</f>
        <v>0</v>
      </c>
      <c r="AY146" s="68">
        <f>Venda!$AA$41</f>
        <v>0</v>
      </c>
      <c r="AZ146" s="68">
        <f>Venda!$AA$42</f>
        <v>0</v>
      </c>
      <c r="BA146" s="68">
        <f>Venda!$AA$43</f>
        <v>0</v>
      </c>
      <c r="BB146" s="68">
        <f>Venda!$AA$44</f>
        <v>515.74006313131213</v>
      </c>
      <c r="BC146" s="68">
        <f>Venda!$AA$45</f>
        <v>2193.7661944444444</v>
      </c>
      <c r="BD146" s="68">
        <f>Venda!$AA$46</f>
        <v>2193.7661944444444</v>
      </c>
      <c r="BE146" s="68">
        <f>Venda!$AA$47</f>
        <v>2193.7661944444444</v>
      </c>
      <c r="BF146" s="68">
        <f>Venda!$AA$48</f>
        <v>2193.7661944444444</v>
      </c>
      <c r="BG146" s="68">
        <f>Venda!$AA$49</f>
        <v>2193.7661944444444</v>
      </c>
      <c r="BH146" s="68">
        <f>Venda!$AA$50</f>
        <v>2193.7661944444444</v>
      </c>
      <c r="BI146" s="68">
        <f>Venda!$AA$51</f>
        <v>2193.7661944444444</v>
      </c>
      <c r="BJ146" s="68">
        <f t="shared" ref="BJ146:BJ152" si="43">SUM(AX146:BI146)</f>
        <v>15872.103424242423</v>
      </c>
      <c r="BK146" s="68">
        <f>Venda!$AA$52</f>
        <v>2193.7661944444444</v>
      </c>
      <c r="BL146" s="68">
        <f>Venda!$AA$53</f>
        <v>2193.7661944444444</v>
      </c>
      <c r="BM146" s="68">
        <f>Venda!$AA$54</f>
        <v>2193.7661944444444</v>
      </c>
      <c r="BN146" s="68">
        <f>Venda!$AA$55</f>
        <v>2193.7661944444444</v>
      </c>
      <c r="BO146" s="68">
        <f>Venda!$AA$56</f>
        <v>2193.7661944444444</v>
      </c>
      <c r="BP146" s="68">
        <f>Venda!$AA$57</f>
        <v>2193.7661944444444</v>
      </c>
      <c r="BQ146" s="68"/>
      <c r="BR146" s="66"/>
      <c r="BS146" s="66"/>
      <c r="BT146" s="66"/>
      <c r="BU146" s="66"/>
      <c r="BV146" s="66"/>
      <c r="BW146" s="69">
        <f t="shared" si="39"/>
        <v>29034.700590909088</v>
      </c>
    </row>
    <row r="147" spans="8:75" ht="15.75" hidden="1" outlineLevel="1" thickBot="1" x14ac:dyDescent="0.3">
      <c r="H147" s="277"/>
      <c r="I147" s="66" t="s">
        <v>96</v>
      </c>
      <c r="J147" s="66">
        <v>23</v>
      </c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119"/>
      <c r="AS147" s="119"/>
      <c r="AT147" s="119"/>
      <c r="AU147" s="119"/>
      <c r="AV147" s="119"/>
      <c r="AW147" s="123"/>
      <c r="AX147" s="66"/>
      <c r="AY147" s="66"/>
      <c r="AZ147" s="68">
        <f>Venda!$Q$40</f>
        <v>0</v>
      </c>
      <c r="BA147" s="68">
        <f>Venda!$Q$41</f>
        <v>0</v>
      </c>
      <c r="BB147" s="68">
        <f>Venda!$Q$42</f>
        <v>0</v>
      </c>
      <c r="BC147" s="68">
        <f>Venda!$Q$43</f>
        <v>2455.2926818181832</v>
      </c>
      <c r="BD147" s="68">
        <f>Venda!$Q$44</f>
        <v>2646.3686250000001</v>
      </c>
      <c r="BE147" s="68">
        <f>Venda!$Q$45</f>
        <v>2646.3686250000001</v>
      </c>
      <c r="BF147" s="68">
        <f>Venda!$Q$46</f>
        <v>2646.3686250000001</v>
      </c>
      <c r="BG147" s="68">
        <f>Venda!$Q$47</f>
        <v>2646.3686250000001</v>
      </c>
      <c r="BH147" s="68">
        <f>Venda!$Q$48</f>
        <v>2646.3686250000001</v>
      </c>
      <c r="BI147" s="68">
        <f>Venda!$Q$49</f>
        <v>2646.3686250000001</v>
      </c>
      <c r="BJ147" s="68">
        <f t="shared" si="43"/>
        <v>18333.504431818183</v>
      </c>
      <c r="BK147" s="68">
        <f>Venda!$Q$48</f>
        <v>2646.3686250000001</v>
      </c>
      <c r="BL147" s="68">
        <f>Venda!$Q$49</f>
        <v>2646.3686250000001</v>
      </c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9">
        <f t="shared" si="39"/>
        <v>23626.241681818181</v>
      </c>
    </row>
    <row r="148" spans="8:75" ht="15.75" hidden="1" outlineLevel="1" thickBot="1" x14ac:dyDescent="0.3">
      <c r="H148" s="277"/>
      <c r="I148" s="66" t="s">
        <v>80</v>
      </c>
      <c r="J148" s="66">
        <v>24</v>
      </c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119"/>
      <c r="AS148" s="119"/>
      <c r="AT148" s="119"/>
      <c r="AU148" s="119"/>
      <c r="AV148" s="119"/>
      <c r="AW148" s="120"/>
      <c r="AX148" s="66"/>
      <c r="AY148" s="66"/>
      <c r="AZ148" s="68"/>
      <c r="BA148" s="68"/>
      <c r="BB148" s="68">
        <f>Venda!$G$40</f>
        <v>0</v>
      </c>
      <c r="BC148" s="68">
        <f>Venda!$G$41</f>
        <v>874.95366666666632</v>
      </c>
      <c r="BD148" s="68">
        <f>Venda!$G$42</f>
        <v>2034.4768333333332</v>
      </c>
      <c r="BE148" s="68">
        <f>Venda!$G$43</f>
        <v>2034.4768333333332</v>
      </c>
      <c r="BF148" s="68">
        <f>Venda!$G$44</f>
        <v>2034.4768333333332</v>
      </c>
      <c r="BG148" s="68">
        <f>Venda!$G$45</f>
        <v>2034.4768333333332</v>
      </c>
      <c r="BH148" s="66"/>
      <c r="BI148" s="66"/>
      <c r="BJ148" s="68">
        <f t="shared" si="43"/>
        <v>9012.860999999999</v>
      </c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9">
        <f t="shared" si="39"/>
        <v>9012.860999999999</v>
      </c>
    </row>
    <row r="149" spans="8:75" ht="15.75" hidden="1" outlineLevel="1" thickBot="1" x14ac:dyDescent="0.3">
      <c r="H149" s="277"/>
      <c r="I149" s="66" t="s">
        <v>96</v>
      </c>
      <c r="J149" s="66">
        <v>25</v>
      </c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119"/>
      <c r="AS149" s="119"/>
      <c r="AT149" s="119"/>
      <c r="AU149" s="119"/>
      <c r="AV149" s="119"/>
      <c r="AW149" s="120"/>
      <c r="AX149" s="66"/>
      <c r="AY149" s="66"/>
      <c r="AZ149" s="66"/>
      <c r="BA149" s="66"/>
      <c r="BB149" s="68"/>
      <c r="BC149" s="68"/>
      <c r="BD149" s="68">
        <f>Venda!$Q$40</f>
        <v>0</v>
      </c>
      <c r="BE149" s="68">
        <f>Venda!$Q$41</f>
        <v>0</v>
      </c>
      <c r="BF149" s="68">
        <f>Venda!$Q$42</f>
        <v>0</v>
      </c>
      <c r="BG149" s="68">
        <f>Venda!$Q$43</f>
        <v>2455.2926818181832</v>
      </c>
      <c r="BH149" s="68">
        <f>Venda!$Q$44</f>
        <v>2646.3686250000001</v>
      </c>
      <c r="BI149" s="68">
        <f>Venda!$Q$45</f>
        <v>2646.3686250000001</v>
      </c>
      <c r="BJ149" s="68">
        <f t="shared" si="43"/>
        <v>7748.0299318181833</v>
      </c>
      <c r="BK149" s="68">
        <f>Venda!$Q$46</f>
        <v>2646.3686250000001</v>
      </c>
      <c r="BL149" s="68">
        <f>Venda!$Q$47</f>
        <v>2646.3686250000001</v>
      </c>
      <c r="BM149" s="68">
        <f>Venda!$Q$48</f>
        <v>2646.3686250000001</v>
      </c>
      <c r="BN149" s="68">
        <f>Venda!$Q$49</f>
        <v>2646.3686250000001</v>
      </c>
      <c r="BO149" s="68">
        <f>Venda!$Q$50</f>
        <v>2646.3686250000001</v>
      </c>
      <c r="BP149" s="68">
        <f>Venda!$Q$51</f>
        <v>2646.3686250000001</v>
      </c>
      <c r="BQ149" s="66"/>
      <c r="BR149" s="66"/>
      <c r="BS149" s="66"/>
      <c r="BT149" s="66"/>
      <c r="BU149" s="66"/>
      <c r="BV149" s="66"/>
      <c r="BW149" s="69">
        <f t="shared" si="39"/>
        <v>23626.241681818181</v>
      </c>
    </row>
    <row r="150" spans="8:75" ht="15.75" hidden="1" outlineLevel="1" thickBot="1" x14ac:dyDescent="0.3">
      <c r="H150" s="277"/>
      <c r="I150" s="66" t="s">
        <v>80</v>
      </c>
      <c r="J150" s="66">
        <v>26</v>
      </c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119"/>
      <c r="AS150" s="119"/>
      <c r="AT150" s="119"/>
      <c r="AU150" s="119"/>
      <c r="AV150" s="119"/>
      <c r="AW150" s="120"/>
      <c r="AX150" s="66"/>
      <c r="AY150" s="66"/>
      <c r="AZ150" s="66"/>
      <c r="BA150" s="66"/>
      <c r="BB150" s="66"/>
      <c r="BC150" s="66"/>
      <c r="BD150" s="68"/>
      <c r="BE150" s="68"/>
      <c r="BF150" s="68">
        <f>Venda!$G$40</f>
        <v>0</v>
      </c>
      <c r="BG150" s="68">
        <f>Venda!$G$41</f>
        <v>874.95366666666632</v>
      </c>
      <c r="BH150" s="68">
        <f>Venda!$G$42</f>
        <v>2034.4768333333332</v>
      </c>
      <c r="BI150" s="68">
        <f>Venda!$G$43</f>
        <v>2034.4768333333332</v>
      </c>
      <c r="BJ150" s="68">
        <f t="shared" si="43"/>
        <v>4943.9073333333326</v>
      </c>
      <c r="BK150" s="68">
        <f>Venda!$G$44</f>
        <v>2034.4768333333332</v>
      </c>
      <c r="BL150" s="68">
        <f>Venda!$G$45</f>
        <v>2034.4768333333332</v>
      </c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9">
        <f t="shared" si="39"/>
        <v>9012.860999999999</v>
      </c>
    </row>
    <row r="151" spans="8:75" ht="15.75" hidden="1" outlineLevel="1" thickBot="1" x14ac:dyDescent="0.3">
      <c r="H151" s="277"/>
      <c r="I151" s="66" t="s">
        <v>96</v>
      </c>
      <c r="J151" s="66">
        <v>27</v>
      </c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119"/>
      <c r="AS151" s="119"/>
      <c r="AT151" s="119"/>
      <c r="AU151" s="119"/>
      <c r="AV151" s="119"/>
      <c r="AW151" s="120"/>
      <c r="AX151" s="66"/>
      <c r="AY151" s="66"/>
      <c r="AZ151" s="66"/>
      <c r="BA151" s="66"/>
      <c r="BB151" s="66"/>
      <c r="BC151" s="66"/>
      <c r="BD151" s="66"/>
      <c r="BE151" s="66"/>
      <c r="BF151" s="68"/>
      <c r="BG151" s="68"/>
      <c r="BH151" s="68">
        <f>Venda!$Q$40</f>
        <v>0</v>
      </c>
      <c r="BI151" s="68">
        <f>Venda!$Q$40</f>
        <v>0</v>
      </c>
      <c r="BJ151" s="68">
        <f t="shared" si="43"/>
        <v>0</v>
      </c>
      <c r="BK151" s="68">
        <f>Venda!$Q$42</f>
        <v>0</v>
      </c>
      <c r="BL151" s="68">
        <f>Venda!$Q$43</f>
        <v>2455.2926818181832</v>
      </c>
      <c r="BM151" s="68">
        <f>Venda!$Q$44</f>
        <v>2646.3686250000001</v>
      </c>
      <c r="BN151" s="68">
        <f>Venda!$Q$45</f>
        <v>2646.3686250000001</v>
      </c>
      <c r="BO151" s="68">
        <f>Venda!$Q$46</f>
        <v>2646.3686250000001</v>
      </c>
      <c r="BP151" s="68">
        <f>Venda!$Q$47</f>
        <v>2646.3686250000001</v>
      </c>
      <c r="BQ151" s="68">
        <f>Venda!$Q$48</f>
        <v>2646.3686250000001</v>
      </c>
      <c r="BR151" s="68">
        <f>Venda!$Q$49</f>
        <v>2646.3686250000001</v>
      </c>
      <c r="BS151" s="68">
        <f>Venda!$Q$50</f>
        <v>2646.3686250000001</v>
      </c>
      <c r="BT151" s="68">
        <f>Venda!$Q$51</f>
        <v>2646.3686250000001</v>
      </c>
      <c r="BU151" s="66"/>
      <c r="BV151" s="66"/>
      <c r="BW151" s="69">
        <f t="shared" si="39"/>
        <v>23626.241681818181</v>
      </c>
    </row>
    <row r="152" spans="8:75" ht="15.75" hidden="1" outlineLevel="1" thickBot="1" x14ac:dyDescent="0.3">
      <c r="H152" s="277"/>
      <c r="I152" s="66" t="s">
        <v>96</v>
      </c>
      <c r="J152" s="66">
        <v>28</v>
      </c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119"/>
      <c r="AS152" s="119"/>
      <c r="AT152" s="119"/>
      <c r="AU152" s="119"/>
      <c r="AV152" s="119"/>
      <c r="AW152" s="120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8"/>
      <c r="BI152" s="68">
        <f>Venda!$G$40</f>
        <v>0</v>
      </c>
      <c r="BJ152" s="68">
        <f t="shared" si="43"/>
        <v>0</v>
      </c>
      <c r="BK152" s="68">
        <f>Venda!$G$41</f>
        <v>874.95366666666632</v>
      </c>
      <c r="BL152" s="68">
        <f>Venda!$G$42</f>
        <v>2034.4768333333332</v>
      </c>
      <c r="BM152" s="68">
        <f>Venda!$G$43</f>
        <v>2034.4768333333332</v>
      </c>
      <c r="BN152" s="68">
        <f>Venda!$G$44</f>
        <v>2034.4768333333332</v>
      </c>
      <c r="BO152" s="68">
        <f>Venda!$G$45</f>
        <v>2034.4768333333332</v>
      </c>
      <c r="BP152" s="68"/>
      <c r="BQ152" s="68"/>
      <c r="BR152" s="68"/>
      <c r="BS152" s="68"/>
      <c r="BT152" s="68"/>
      <c r="BU152" s="66"/>
      <c r="BV152" s="66"/>
      <c r="BW152" s="69">
        <f t="shared" si="39"/>
        <v>9012.860999999999</v>
      </c>
    </row>
    <row r="153" spans="8:75" ht="15.75" hidden="1" outlineLevel="1" thickBot="1" x14ac:dyDescent="0.3">
      <c r="H153" s="277"/>
      <c r="I153" s="66" t="s">
        <v>96</v>
      </c>
      <c r="J153" s="66">
        <v>29</v>
      </c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7"/>
      <c r="AS153" s="127"/>
      <c r="AT153" s="127"/>
      <c r="AU153" s="127"/>
      <c r="AV153" s="127"/>
      <c r="AW153" s="133"/>
      <c r="AX153" s="126"/>
      <c r="AY153" s="126"/>
      <c r="AZ153" s="126"/>
      <c r="BA153" s="126"/>
      <c r="BB153" s="126"/>
      <c r="BC153" s="126"/>
      <c r="BD153" s="126"/>
      <c r="BE153" s="258" t="s">
        <v>203</v>
      </c>
      <c r="BF153" s="259"/>
      <c r="BG153" s="259"/>
      <c r="BH153" s="259"/>
      <c r="BI153" s="259"/>
      <c r="BJ153" s="121">
        <f>SUM(BJ126:BJ152)</f>
        <v>471593.71307575749</v>
      </c>
      <c r="BK153" s="68">
        <f>Venda!$Q$40</f>
        <v>0</v>
      </c>
      <c r="BL153" s="68">
        <f>Venda!$Q$41</f>
        <v>0</v>
      </c>
      <c r="BM153" s="68">
        <f>Venda!$Q$42</f>
        <v>0</v>
      </c>
      <c r="BN153" s="68">
        <f>Venda!$Q$43</f>
        <v>2455.2926818181832</v>
      </c>
      <c r="BO153" s="68">
        <f>Venda!$Q$44</f>
        <v>2646.3686250000001</v>
      </c>
      <c r="BP153" s="68">
        <f>Venda!$Q$45</f>
        <v>2646.3686250000001</v>
      </c>
      <c r="BQ153" s="68">
        <f>Venda!$Q$46</f>
        <v>2646.3686250000001</v>
      </c>
      <c r="BR153" s="68">
        <f>Venda!$Q$47</f>
        <v>2646.3686250000001</v>
      </c>
      <c r="BS153" s="68">
        <f>Venda!$Q$48</f>
        <v>2646.3686250000001</v>
      </c>
      <c r="BT153" s="68">
        <f>Venda!$Q$49</f>
        <v>2646.3686250000001</v>
      </c>
      <c r="BU153" s="68">
        <f>Venda!$Q$50</f>
        <v>2646.3686250000001</v>
      </c>
      <c r="BV153" s="68">
        <f>Venda!$Q$51</f>
        <v>2646.3686250000001</v>
      </c>
      <c r="BW153" s="69">
        <f t="shared" ref="BW153:BW159" si="44">SUM(BK153:BV153)</f>
        <v>23626.241681818181</v>
      </c>
    </row>
    <row r="154" spans="8:75" ht="15.75" hidden="1" outlineLevel="1" thickBot="1" x14ac:dyDescent="0.3">
      <c r="H154" s="277"/>
      <c r="I154" s="66" t="s">
        <v>96</v>
      </c>
      <c r="J154" s="66">
        <v>30</v>
      </c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119"/>
      <c r="AS154" s="119"/>
      <c r="AT154" s="119"/>
      <c r="AU154" s="119"/>
      <c r="AV154" s="119"/>
      <c r="AW154" s="120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8">
        <f>Venda!$Q$40</f>
        <v>0</v>
      </c>
      <c r="BN154" s="68">
        <f>Venda!$Q$41</f>
        <v>0</v>
      </c>
      <c r="BO154" s="68">
        <f>Venda!$Q$42</f>
        <v>0</v>
      </c>
      <c r="BP154" s="68">
        <f>Venda!$Q$43</f>
        <v>2455.2926818181832</v>
      </c>
      <c r="BQ154" s="68">
        <f>Venda!$Q$44</f>
        <v>2646.3686250000001</v>
      </c>
      <c r="BR154" s="68">
        <f>Venda!$Q$45</f>
        <v>2646.3686250000001</v>
      </c>
      <c r="BS154" s="68">
        <f>Venda!$Q$46</f>
        <v>2646.3686250000001</v>
      </c>
      <c r="BT154" s="68">
        <f>Venda!$Q$47</f>
        <v>2646.3686250000001</v>
      </c>
      <c r="BU154" s="68">
        <f>Venda!$Q$48</f>
        <v>2646.3686250000001</v>
      </c>
      <c r="BV154" s="68">
        <f>Venda!$Q$49</f>
        <v>2646.3686250000001</v>
      </c>
      <c r="BW154" s="69">
        <f t="shared" si="44"/>
        <v>18333.504431818183</v>
      </c>
    </row>
    <row r="155" spans="8:75" ht="15.75" hidden="1" outlineLevel="1" thickBot="1" x14ac:dyDescent="0.3">
      <c r="H155" s="277"/>
      <c r="I155" s="66" t="s">
        <v>81</v>
      </c>
      <c r="J155" s="66">
        <v>31</v>
      </c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119"/>
      <c r="AS155" s="119"/>
      <c r="AT155" s="119"/>
      <c r="AU155" s="119"/>
      <c r="AV155" s="119"/>
      <c r="AW155" s="120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8"/>
      <c r="BN155" s="68"/>
      <c r="BO155" s="68">
        <f>Venda!$AA$40</f>
        <v>0</v>
      </c>
      <c r="BP155" s="68">
        <f>Venda!$AA$41</f>
        <v>0</v>
      </c>
      <c r="BQ155" s="68">
        <f>Venda!$AA$42</f>
        <v>0</v>
      </c>
      <c r="BR155" s="68">
        <f>Venda!$AA$43</f>
        <v>0</v>
      </c>
      <c r="BS155" s="68">
        <f>Venda!$AA$44</f>
        <v>515.74006313131213</v>
      </c>
      <c r="BT155" s="68">
        <f>Venda!$AA$45</f>
        <v>2193.7661944444444</v>
      </c>
      <c r="BU155" s="68">
        <f>Venda!$AA$46</f>
        <v>2193.7661944444444</v>
      </c>
      <c r="BV155" s="68">
        <f>Venda!$AA$47</f>
        <v>2193.7661944444444</v>
      </c>
      <c r="BW155" s="69">
        <f t="shared" si="44"/>
        <v>7097.0386464646454</v>
      </c>
    </row>
    <row r="156" spans="8:75" ht="15.75" hidden="1" outlineLevel="1" thickBot="1" x14ac:dyDescent="0.3">
      <c r="H156" s="277"/>
      <c r="I156" s="66" t="s">
        <v>96</v>
      </c>
      <c r="J156" s="66">
        <v>32</v>
      </c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119"/>
      <c r="AS156" s="119"/>
      <c r="AT156" s="119"/>
      <c r="AU156" s="119"/>
      <c r="AV156" s="119"/>
      <c r="AW156" s="120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8"/>
      <c r="BP156" s="68"/>
      <c r="BQ156" s="68">
        <f>Venda!$Q$40</f>
        <v>0</v>
      </c>
      <c r="BR156" s="68">
        <f>Venda!$Q$41</f>
        <v>0</v>
      </c>
      <c r="BS156" s="68">
        <f>Venda!$Q$42</f>
        <v>0</v>
      </c>
      <c r="BT156" s="68">
        <f>Venda!$Q$43</f>
        <v>2455.2926818181832</v>
      </c>
      <c r="BU156" s="68">
        <f>Venda!$Q$44</f>
        <v>2646.3686250000001</v>
      </c>
      <c r="BV156" s="68">
        <f>Venda!$Q$45</f>
        <v>2646.3686250000001</v>
      </c>
      <c r="BW156" s="69">
        <f t="shared" si="44"/>
        <v>7748.0299318181833</v>
      </c>
    </row>
    <row r="157" spans="8:75" ht="15.75" hidden="1" outlineLevel="1" thickBot="1" x14ac:dyDescent="0.3">
      <c r="H157" s="277"/>
      <c r="I157" s="66" t="s">
        <v>80</v>
      </c>
      <c r="J157" s="66">
        <v>33</v>
      </c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119"/>
      <c r="AS157" s="119"/>
      <c r="AT157" s="119"/>
      <c r="AU157" s="119"/>
      <c r="AV157" s="119"/>
      <c r="AW157" s="120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8"/>
      <c r="BR157" s="68"/>
      <c r="BS157" s="68">
        <f>Venda!$G$40</f>
        <v>0</v>
      </c>
      <c r="BT157" s="68">
        <f>Venda!$G$41</f>
        <v>874.95366666666632</v>
      </c>
      <c r="BU157" s="68">
        <f>Venda!$G$42</f>
        <v>2034.4768333333332</v>
      </c>
      <c r="BV157" s="68">
        <f>Venda!$G$43</f>
        <v>2034.4768333333332</v>
      </c>
      <c r="BW157" s="69">
        <f t="shared" si="44"/>
        <v>4943.9073333333326</v>
      </c>
    </row>
    <row r="158" spans="8:75" ht="15.75" hidden="1" outlineLevel="1" thickBot="1" x14ac:dyDescent="0.3">
      <c r="H158" s="277"/>
      <c r="I158" s="66" t="s">
        <v>96</v>
      </c>
      <c r="J158" s="66">
        <v>34</v>
      </c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119"/>
      <c r="AS158" s="119"/>
      <c r="AT158" s="119"/>
      <c r="AU158" s="119"/>
      <c r="AV158" s="119"/>
      <c r="AW158" s="120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8"/>
      <c r="BT158" s="68"/>
      <c r="BU158" s="68">
        <f>Venda!$Q$40</f>
        <v>0</v>
      </c>
      <c r="BV158" s="68">
        <f>Venda!$Q$40</f>
        <v>0</v>
      </c>
      <c r="BW158" s="69">
        <f t="shared" si="44"/>
        <v>0</v>
      </c>
    </row>
    <row r="159" spans="8:75" ht="15.75" hidden="1" outlineLevel="1" thickBot="1" x14ac:dyDescent="0.3">
      <c r="H159" s="277"/>
      <c r="I159" s="66" t="s">
        <v>80</v>
      </c>
      <c r="J159" s="66">
        <v>35</v>
      </c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119"/>
      <c r="AS159" s="119"/>
      <c r="AT159" s="119"/>
      <c r="AU159" s="119"/>
      <c r="AV159" s="119"/>
      <c r="AW159" s="120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8"/>
      <c r="BV159" s="68">
        <f>Venda!$Q$40</f>
        <v>0</v>
      </c>
      <c r="BW159" s="69">
        <f t="shared" si="44"/>
        <v>0</v>
      </c>
    </row>
    <row r="160" spans="8:75" ht="15.75" hidden="1" outlineLevel="1" thickBot="1" x14ac:dyDescent="0.3">
      <c r="H160" s="277"/>
      <c r="I160" s="129"/>
      <c r="J160" s="130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4"/>
      <c r="AS160" s="134"/>
      <c r="AT160" s="134"/>
      <c r="AU160" s="134"/>
      <c r="AV160" s="134"/>
      <c r="AW160" s="135"/>
      <c r="AX160" s="131"/>
      <c r="AY160" s="131"/>
      <c r="AZ160" s="131"/>
      <c r="BA160" s="131"/>
      <c r="BB160" s="131"/>
      <c r="BC160" s="131"/>
      <c r="BD160" s="131"/>
      <c r="BE160" s="131"/>
      <c r="BF160" s="131"/>
      <c r="BG160" s="131"/>
      <c r="BH160" s="131"/>
      <c r="BI160" s="131"/>
      <c r="BJ160" s="131"/>
      <c r="BK160" s="131"/>
      <c r="BL160" s="131"/>
      <c r="BM160" s="131"/>
      <c r="BN160" s="131"/>
      <c r="BO160" s="131"/>
      <c r="BP160" s="131"/>
      <c r="BQ160" s="131"/>
      <c r="BR160" s="318" t="s">
        <v>202</v>
      </c>
      <c r="BS160" s="319"/>
      <c r="BT160" s="319"/>
      <c r="BU160" s="319"/>
      <c r="BV160" s="319"/>
      <c r="BW160" s="136">
        <f>SUM(BW125:BW159)</f>
        <v>613396.89861616155</v>
      </c>
    </row>
    <row r="161" spans="8:75" collapsed="1" x14ac:dyDescent="0.25">
      <c r="H161" s="277"/>
      <c r="I161" s="312" t="s">
        <v>243</v>
      </c>
      <c r="J161" s="313"/>
      <c r="K161" s="279">
        <f t="shared" ref="K161:V161" si="45">SUM(K125:K160)</f>
        <v>0</v>
      </c>
      <c r="L161" s="279">
        <f t="shared" si="45"/>
        <v>874.95366666666632</v>
      </c>
      <c r="M161" s="279">
        <f t="shared" si="45"/>
        <v>2034.4768333333332</v>
      </c>
      <c r="N161" s="279">
        <f t="shared" si="45"/>
        <v>2034.4768333333332</v>
      </c>
      <c r="O161" s="279">
        <f t="shared" si="45"/>
        <v>2034.4768333333332</v>
      </c>
      <c r="P161" s="279">
        <f t="shared" si="45"/>
        <v>4489.7695151515163</v>
      </c>
      <c r="Q161" s="279">
        <f t="shared" si="45"/>
        <v>2646.3686250000001</v>
      </c>
      <c r="R161" s="279">
        <f t="shared" si="45"/>
        <v>5101.6613068181832</v>
      </c>
      <c r="S161" s="279">
        <f t="shared" si="45"/>
        <v>5292.7372500000001</v>
      </c>
      <c r="T161" s="279">
        <f t="shared" si="45"/>
        <v>5292.7372500000001</v>
      </c>
      <c r="U161" s="279">
        <f t="shared" si="45"/>
        <v>5808.4773131313123</v>
      </c>
      <c r="V161" s="279">
        <f t="shared" si="45"/>
        <v>9941.7961262626268</v>
      </c>
      <c r="W161" s="279">
        <f>SUM(K161:V162)</f>
        <v>45551.931553030299</v>
      </c>
      <c r="X161" s="279">
        <f t="shared" ref="X161:AI161" si="46">SUM(X125:X160)</f>
        <v>11007.825736111112</v>
      </c>
      <c r="Y161" s="279">
        <f t="shared" si="46"/>
        <v>15497.59525126263</v>
      </c>
      <c r="Z161" s="279">
        <f t="shared" si="46"/>
        <v>14201.825736111114</v>
      </c>
      <c r="AA161" s="279">
        <f t="shared" si="46"/>
        <v>14201.825736111114</v>
      </c>
      <c r="AB161" s="279">
        <f t="shared" si="46"/>
        <v>11555.457111111111</v>
      </c>
      <c r="AC161" s="279">
        <f t="shared" si="46"/>
        <v>11976.272959595961</v>
      </c>
      <c r="AD161" s="279">
        <f t="shared" si="46"/>
        <v>10132.872069444446</v>
      </c>
      <c r="AE161" s="279">
        <f t="shared" si="46"/>
        <v>12588.16475126263</v>
      </c>
      <c r="AF161" s="279">
        <f t="shared" si="46"/>
        <v>10132.872069444446</v>
      </c>
      <c r="AG161" s="279">
        <f t="shared" si="46"/>
        <v>10132.872069444446</v>
      </c>
      <c r="AH161" s="279">
        <f t="shared" si="46"/>
        <v>8002.2435075757567</v>
      </c>
      <c r="AI161" s="279">
        <f t="shared" si="46"/>
        <v>12135.562320707071</v>
      </c>
      <c r="AJ161" s="279">
        <f>SUM(X161:AI162)</f>
        <v>141565.38931818184</v>
      </c>
      <c r="AK161" s="279">
        <f t="shared" ref="AK161:AV161" si="47">SUM(AK125:AK160)</f>
        <v>11007.825736111112</v>
      </c>
      <c r="AL161" s="279">
        <f t="shared" si="47"/>
        <v>14622.641584595964</v>
      </c>
      <c r="AM161" s="279">
        <f t="shared" si="47"/>
        <v>12167.34890277778</v>
      </c>
      <c r="AN161" s="279">
        <f t="shared" si="47"/>
        <v>14622.641584595964</v>
      </c>
      <c r="AO161" s="279">
        <f t="shared" si="47"/>
        <v>12167.348902777776</v>
      </c>
      <c r="AP161" s="279">
        <f t="shared" si="47"/>
        <v>12588.16475126263</v>
      </c>
      <c r="AQ161" s="279">
        <f t="shared" si="47"/>
        <v>12779.240694444445</v>
      </c>
      <c r="AR161" s="279">
        <f t="shared" si="47"/>
        <v>13654.194361111111</v>
      </c>
      <c r="AS161" s="279">
        <f t="shared" si="47"/>
        <v>12683.08896590909</v>
      </c>
      <c r="AT161" s="279">
        <f t="shared" si="47"/>
        <v>14361.115097222224</v>
      </c>
      <c r="AU161" s="279">
        <f t="shared" si="47"/>
        <v>11714.746472222221</v>
      </c>
      <c r="AV161" s="279">
        <f t="shared" si="47"/>
        <v>14170.039154040405</v>
      </c>
      <c r="AW161" s="279">
        <f>SUM(AK161:AV162)</f>
        <v>156538.39620707073</v>
      </c>
      <c r="AX161" s="279">
        <f t="shared" ref="AX161:BI161" si="48">SUM(AX125:AX160)</f>
        <v>8361.4571111111109</v>
      </c>
      <c r="AY161" s="279">
        <f t="shared" si="48"/>
        <v>11976.272959595961</v>
      </c>
      <c r="AZ161" s="279">
        <f t="shared" si="48"/>
        <v>9520.9802777777768</v>
      </c>
      <c r="BA161" s="279">
        <f t="shared" si="48"/>
        <v>9520.9802777777768</v>
      </c>
      <c r="BB161" s="279">
        <f t="shared" si="48"/>
        <v>10036.720340909089</v>
      </c>
      <c r="BC161" s="279">
        <f t="shared" si="48"/>
        <v>13010.515987373738</v>
      </c>
      <c r="BD161" s="279">
        <f t="shared" si="48"/>
        <v>14361.115097222224</v>
      </c>
      <c r="BE161" s="279">
        <f t="shared" si="48"/>
        <v>14361.115097222224</v>
      </c>
      <c r="BF161" s="279">
        <f t="shared" si="48"/>
        <v>11714.746472222221</v>
      </c>
      <c r="BG161" s="279">
        <f t="shared" si="48"/>
        <v>15044.992820707072</v>
      </c>
      <c r="BH161" s="279">
        <f t="shared" si="48"/>
        <v>9520.9802777777768</v>
      </c>
      <c r="BI161" s="279">
        <f t="shared" si="48"/>
        <v>9520.9802777777768</v>
      </c>
      <c r="BJ161" s="279">
        <f>SUM(AX161:BI162)</f>
        <v>136950.85699747474</v>
      </c>
      <c r="BK161" s="279">
        <f t="shared" ref="BK161:BV161" si="49">SUM(BK125:BK160)</f>
        <v>10395.933944444443</v>
      </c>
      <c r="BL161" s="279">
        <f t="shared" si="49"/>
        <v>14010.749792929295</v>
      </c>
      <c r="BM161" s="279">
        <f t="shared" si="49"/>
        <v>9520.9802777777768</v>
      </c>
      <c r="BN161" s="279">
        <f t="shared" si="49"/>
        <v>11976.272959595961</v>
      </c>
      <c r="BO161" s="279">
        <f t="shared" si="49"/>
        <v>12167.348902777776</v>
      </c>
      <c r="BP161" s="279">
        <f t="shared" si="49"/>
        <v>12588.16475126263</v>
      </c>
      <c r="BQ161" s="279">
        <f t="shared" si="49"/>
        <v>7939.1058750000002</v>
      </c>
      <c r="BR161" s="279">
        <f t="shared" si="49"/>
        <v>7939.1058750000002</v>
      </c>
      <c r="BS161" s="279">
        <f t="shared" si="49"/>
        <v>8454.8459381313114</v>
      </c>
      <c r="BT161" s="279">
        <f t="shared" si="49"/>
        <v>13463.118417929296</v>
      </c>
      <c r="BU161" s="279">
        <f t="shared" si="49"/>
        <v>12167.34890277778</v>
      </c>
      <c r="BV161" s="279">
        <f t="shared" si="49"/>
        <v>12167.34890277778</v>
      </c>
      <c r="BW161" s="310">
        <f>SUM(BK161:BV162)</f>
        <v>132790.32454040405</v>
      </c>
    </row>
    <row r="162" spans="8:75" ht="15.75" thickBot="1" x14ac:dyDescent="0.3">
      <c r="H162" s="278"/>
      <c r="I162" s="314"/>
      <c r="J162" s="315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80"/>
      <c r="AT162" s="280"/>
      <c r="AU162" s="280"/>
      <c r="AV162" s="280"/>
      <c r="AW162" s="280"/>
      <c r="AX162" s="280"/>
      <c r="AY162" s="280"/>
      <c r="AZ162" s="280"/>
      <c r="BA162" s="280"/>
      <c r="BB162" s="280"/>
      <c r="BC162" s="280"/>
      <c r="BD162" s="280"/>
      <c r="BE162" s="280"/>
      <c r="BF162" s="280"/>
      <c r="BG162" s="280"/>
      <c r="BH162" s="280"/>
      <c r="BI162" s="280"/>
      <c r="BJ162" s="280"/>
      <c r="BK162" s="280"/>
      <c r="BL162" s="280"/>
      <c r="BM162" s="280"/>
      <c r="BN162" s="280"/>
      <c r="BO162" s="280"/>
      <c r="BP162" s="280"/>
      <c r="BQ162" s="280"/>
      <c r="BR162" s="280"/>
      <c r="BS162" s="280"/>
      <c r="BT162" s="280"/>
      <c r="BU162" s="280"/>
      <c r="BV162" s="280"/>
      <c r="BW162" s="311"/>
    </row>
    <row r="163" spans="8:75" ht="15.75" thickTop="1" x14ac:dyDescent="0.25"/>
  </sheetData>
  <mergeCells count="260">
    <mergeCell ref="E76:E87"/>
    <mergeCell ref="E63:E74"/>
    <mergeCell ref="E50:E61"/>
    <mergeCell ref="E37:E48"/>
    <mergeCell ref="E23:E35"/>
    <mergeCell ref="BS161:BS162"/>
    <mergeCell ref="BT161:BT162"/>
    <mergeCell ref="BU161:BU162"/>
    <mergeCell ref="BV161:BV162"/>
    <mergeCell ref="BA161:BA162"/>
    <mergeCell ref="BB161:BB162"/>
    <mergeCell ref="BC161:BC162"/>
    <mergeCell ref="BD161:BD162"/>
    <mergeCell ref="BE161:BE162"/>
    <mergeCell ref="BF161:BF162"/>
    <mergeCell ref="AU161:AU162"/>
    <mergeCell ref="AV161:AV162"/>
    <mergeCell ref="AW161:AW162"/>
    <mergeCell ref="AX161:AX162"/>
    <mergeCell ref="AY161:AY162"/>
    <mergeCell ref="AZ161:AZ162"/>
    <mergeCell ref="AO161:AO162"/>
    <mergeCell ref="AP161:AP162"/>
    <mergeCell ref="AQ161:AQ162"/>
    <mergeCell ref="BW161:BW162"/>
    <mergeCell ref="BM161:BM162"/>
    <mergeCell ref="BN161:BN162"/>
    <mergeCell ref="BO161:BO162"/>
    <mergeCell ref="BP161:BP162"/>
    <mergeCell ref="BQ161:BQ162"/>
    <mergeCell ref="BR161:BR162"/>
    <mergeCell ref="BG161:BG162"/>
    <mergeCell ref="BH161:BH162"/>
    <mergeCell ref="BI161:BI162"/>
    <mergeCell ref="BJ161:BJ162"/>
    <mergeCell ref="BK161:BK162"/>
    <mergeCell ref="BL161:BL162"/>
    <mergeCell ref="AR161:AR162"/>
    <mergeCell ref="AS161:AS162"/>
    <mergeCell ref="AT161:AT162"/>
    <mergeCell ref="AK161:AK162"/>
    <mergeCell ref="AL161:AL162"/>
    <mergeCell ref="AM161:AM162"/>
    <mergeCell ref="AN161:AN162"/>
    <mergeCell ref="AC161:AC162"/>
    <mergeCell ref="AD161:AD162"/>
    <mergeCell ref="AE161:AE162"/>
    <mergeCell ref="AF161:AF162"/>
    <mergeCell ref="AG161:AG162"/>
    <mergeCell ref="AH161:AH162"/>
    <mergeCell ref="AR146:AV146"/>
    <mergeCell ref="BE153:BI153"/>
    <mergeCell ref="BR160:BV160"/>
    <mergeCell ref="I161:J162"/>
    <mergeCell ref="K161:K162"/>
    <mergeCell ref="L161:L162"/>
    <mergeCell ref="M161:M162"/>
    <mergeCell ref="N161:N162"/>
    <mergeCell ref="O161:O162"/>
    <mergeCell ref="P161:P162"/>
    <mergeCell ref="W161:W162"/>
    <mergeCell ref="X161:X162"/>
    <mergeCell ref="Y161:Y162"/>
    <mergeCell ref="Z161:Z162"/>
    <mergeCell ref="AA161:AA162"/>
    <mergeCell ref="AB161:AB162"/>
    <mergeCell ref="Q161:Q162"/>
    <mergeCell ref="R161:R162"/>
    <mergeCell ref="S161:S162"/>
    <mergeCell ref="T161:T162"/>
    <mergeCell ref="U161:U162"/>
    <mergeCell ref="V161:V162"/>
    <mergeCell ref="AI161:AI162"/>
    <mergeCell ref="AJ161:AJ162"/>
    <mergeCell ref="BW123:BW124"/>
    <mergeCell ref="R132:V132"/>
    <mergeCell ref="AE139:AI139"/>
    <mergeCell ref="AX121:BJ122"/>
    <mergeCell ref="BK121:BW122"/>
    <mergeCell ref="K123:V123"/>
    <mergeCell ref="W123:W124"/>
    <mergeCell ref="X123:AI123"/>
    <mergeCell ref="AJ123:AJ124"/>
    <mergeCell ref="AK123:AV123"/>
    <mergeCell ref="AW123:AW124"/>
    <mergeCell ref="AX123:BI123"/>
    <mergeCell ref="BJ123:BJ124"/>
    <mergeCell ref="BU118:BU119"/>
    <mergeCell ref="BV118:BV119"/>
    <mergeCell ref="BW118:BW119"/>
    <mergeCell ref="H121:H162"/>
    <mergeCell ref="I121:I124"/>
    <mergeCell ref="J121:J124"/>
    <mergeCell ref="K121:W122"/>
    <mergeCell ref="X121:AJ122"/>
    <mergeCell ref="AK121:AW122"/>
    <mergeCell ref="BN118:BN119"/>
    <mergeCell ref="BO118:BO119"/>
    <mergeCell ref="BP118:BP119"/>
    <mergeCell ref="BQ118:BQ119"/>
    <mergeCell ref="BR118:BR119"/>
    <mergeCell ref="BS118:BS119"/>
    <mergeCell ref="BH118:BH119"/>
    <mergeCell ref="BI118:BI119"/>
    <mergeCell ref="BJ118:BJ119"/>
    <mergeCell ref="BK118:BK119"/>
    <mergeCell ref="BL118:BL119"/>
    <mergeCell ref="BM118:BM119"/>
    <mergeCell ref="BB118:BB119"/>
    <mergeCell ref="BC118:BC119"/>
    <mergeCell ref="BK123:BV123"/>
    <mergeCell ref="BF118:BF119"/>
    <mergeCell ref="BG118:BG119"/>
    <mergeCell ref="AV118:AV119"/>
    <mergeCell ref="AW118:AW119"/>
    <mergeCell ref="AX118:AX119"/>
    <mergeCell ref="AY118:AY119"/>
    <mergeCell ref="AZ118:AZ119"/>
    <mergeCell ref="BA118:BA119"/>
    <mergeCell ref="BT118:BT119"/>
    <mergeCell ref="AU118:AU119"/>
    <mergeCell ref="AJ118:AJ119"/>
    <mergeCell ref="AK118:AK119"/>
    <mergeCell ref="AL118:AL119"/>
    <mergeCell ref="AM118:AM119"/>
    <mergeCell ref="AN118:AN119"/>
    <mergeCell ref="AO118:AO119"/>
    <mergeCell ref="BD118:BD119"/>
    <mergeCell ref="BE118:BE119"/>
    <mergeCell ref="Z118:Z119"/>
    <mergeCell ref="AA118:AA119"/>
    <mergeCell ref="AB118:AB119"/>
    <mergeCell ref="AC118:AC119"/>
    <mergeCell ref="AP118:AP119"/>
    <mergeCell ref="AQ118:AQ119"/>
    <mergeCell ref="AR118:AR119"/>
    <mergeCell ref="AS118:AS119"/>
    <mergeCell ref="AT118:AT119"/>
    <mergeCell ref="R118:R119"/>
    <mergeCell ref="S118:S119"/>
    <mergeCell ref="T118:T119"/>
    <mergeCell ref="U118:U119"/>
    <mergeCell ref="V118:V119"/>
    <mergeCell ref="W118:W119"/>
    <mergeCell ref="BE93:BI93"/>
    <mergeCell ref="BR117:BV117"/>
    <mergeCell ref="I118:J119"/>
    <mergeCell ref="K118:K119"/>
    <mergeCell ref="L118:L119"/>
    <mergeCell ref="M118:M119"/>
    <mergeCell ref="N118:N119"/>
    <mergeCell ref="O118:O119"/>
    <mergeCell ref="P118:P119"/>
    <mergeCell ref="Q118:Q119"/>
    <mergeCell ref="AD118:AD119"/>
    <mergeCell ref="AE118:AE119"/>
    <mergeCell ref="AF118:AF119"/>
    <mergeCell ref="AG118:AG119"/>
    <mergeCell ref="AH118:AH119"/>
    <mergeCell ref="AI118:AI119"/>
    <mergeCell ref="X118:X119"/>
    <mergeCell ref="Y118:Y119"/>
    <mergeCell ref="BK13:BV13"/>
    <mergeCell ref="BW13:BW14"/>
    <mergeCell ref="R27:V27"/>
    <mergeCell ref="AE45:AI45"/>
    <mergeCell ref="AR69:AV69"/>
    <mergeCell ref="AX11:BJ12"/>
    <mergeCell ref="BK11:BW12"/>
    <mergeCell ref="K13:V13"/>
    <mergeCell ref="W13:W14"/>
    <mergeCell ref="X13:AI13"/>
    <mergeCell ref="AJ13:AJ14"/>
    <mergeCell ref="AK13:AV13"/>
    <mergeCell ref="AW13:AW14"/>
    <mergeCell ref="AX13:BI13"/>
    <mergeCell ref="BJ13:BJ14"/>
    <mergeCell ref="BT8:BT9"/>
    <mergeCell ref="BU8:BU9"/>
    <mergeCell ref="BV8:BV9"/>
    <mergeCell ref="BW8:BW9"/>
    <mergeCell ref="H11:H119"/>
    <mergeCell ref="I11:I14"/>
    <mergeCell ref="J11:J14"/>
    <mergeCell ref="K11:W12"/>
    <mergeCell ref="X11:AJ12"/>
    <mergeCell ref="AK11:AW12"/>
    <mergeCell ref="BN8:BN9"/>
    <mergeCell ref="BO8:BO9"/>
    <mergeCell ref="BP8:BP9"/>
    <mergeCell ref="BQ8:BQ9"/>
    <mergeCell ref="BR8:BR9"/>
    <mergeCell ref="BS8:BS9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Q8:Q9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H4:J4"/>
    <mergeCell ref="H5:J5"/>
    <mergeCell ref="H6:J6"/>
    <mergeCell ref="H7:J7"/>
    <mergeCell ref="H8:J9"/>
    <mergeCell ref="K8:K9"/>
    <mergeCell ref="H1:BW2"/>
    <mergeCell ref="H3:J3"/>
    <mergeCell ref="K3:W3"/>
    <mergeCell ref="X3:AJ3"/>
    <mergeCell ref="AK3:AW3"/>
    <mergeCell ref="AX3:BJ3"/>
    <mergeCell ref="BK3:BW3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</mergeCells>
  <dataValidations disablePrompts="1" count="2">
    <dataValidation type="list" allowBlank="1" showInputMessage="1" showErrorMessage="1" sqref="I125:I160" xr:uid="{47A98BCC-30D4-47B0-92F6-EFAEE1D90883}">
      <formula1>#REF!</formula1>
    </dataValidation>
    <dataValidation type="list" allowBlank="1" showInputMessage="1" showErrorMessage="1" sqref="I15:I117" xr:uid="{FA9504E3-2971-4817-9964-9BD651CE0C93}">
      <formula1>$A$17:$A$19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31B5-9056-4376-A7CE-91CA8AD33DD6}">
  <dimension ref="A1:BX45"/>
  <sheetViews>
    <sheetView topLeftCell="H1" workbookViewId="0">
      <selection activeCell="L43" sqref="L43:L44"/>
    </sheetView>
  </sheetViews>
  <sheetFormatPr defaultRowHeight="15" outlineLevelRow="1" outlineLevelCol="1" x14ac:dyDescent="0.25"/>
  <cols>
    <col min="1" max="1" width="10.42578125" hidden="1" customWidth="1" outlineLevel="1"/>
    <col min="2" max="6" width="11.7109375" hidden="1" customWidth="1" outlineLevel="1"/>
    <col min="7" max="7" width="9.140625" hidden="1" customWidth="1" outlineLevel="1"/>
    <col min="8" max="8" width="9.140625" collapsed="1"/>
    <col min="9" max="9" width="3.7109375" bestFit="1" customWidth="1"/>
    <col min="10" max="10" width="10" bestFit="1" customWidth="1"/>
    <col min="11" max="11" width="3.140625" bestFit="1" customWidth="1"/>
    <col min="12" max="23" width="11.7109375" customWidth="1" outlineLevel="1"/>
    <col min="24" max="24" width="28" bestFit="1" customWidth="1"/>
    <col min="25" max="36" width="11.7109375" hidden="1" customWidth="1" outlineLevel="1"/>
    <col min="37" max="37" width="28" bestFit="1" customWidth="1" collapsed="1"/>
    <col min="38" max="49" width="11.7109375" hidden="1" customWidth="1" outlineLevel="1"/>
    <col min="50" max="50" width="28" bestFit="1" customWidth="1" collapsed="1"/>
    <col min="51" max="62" width="11.7109375" hidden="1" customWidth="1" outlineLevel="1"/>
    <col min="63" max="63" width="28" bestFit="1" customWidth="1" collapsed="1"/>
    <col min="64" max="75" width="11.7109375" hidden="1" customWidth="1" outlineLevel="1"/>
    <col min="76" max="76" width="28" bestFit="1" customWidth="1" collapsed="1"/>
  </cols>
  <sheetData>
    <row r="1" spans="1:76" ht="15.75" thickTop="1" x14ac:dyDescent="0.25">
      <c r="I1" s="252" t="s">
        <v>244</v>
      </c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4"/>
    </row>
    <row r="2" spans="1:76" ht="15.75" thickBot="1" x14ac:dyDescent="0.3">
      <c r="I2" s="255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7"/>
    </row>
    <row r="3" spans="1:76" s="63" customFormat="1" ht="16.5" customHeight="1" thickTop="1" thickBot="1" x14ac:dyDescent="0.3">
      <c r="G3" s="80"/>
      <c r="I3" s="276" t="s">
        <v>42</v>
      </c>
      <c r="J3" s="281" t="s">
        <v>132</v>
      </c>
      <c r="K3" s="281" t="s">
        <v>134</v>
      </c>
      <c r="L3" s="302" t="s">
        <v>139</v>
      </c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4"/>
      <c r="Y3" s="302" t="s">
        <v>200</v>
      </c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4"/>
      <c r="AL3" s="302" t="s">
        <v>233</v>
      </c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4"/>
      <c r="AY3" s="302" t="s">
        <v>234</v>
      </c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4"/>
      <c r="BL3" s="302" t="s">
        <v>235</v>
      </c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8"/>
    </row>
    <row r="4" spans="1:76" s="63" customFormat="1" ht="16.5" customHeight="1" thickBot="1" x14ac:dyDescent="0.3">
      <c r="G4" s="80"/>
      <c r="I4" s="277"/>
      <c r="J4" s="282"/>
      <c r="K4" s="282"/>
      <c r="L4" s="305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7"/>
      <c r="Y4" s="305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7"/>
      <c r="AL4" s="305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7"/>
      <c r="AY4" s="305"/>
      <c r="AZ4" s="306"/>
      <c r="BA4" s="306"/>
      <c r="BB4" s="306"/>
      <c r="BC4" s="306"/>
      <c r="BD4" s="306"/>
      <c r="BE4" s="306"/>
      <c r="BF4" s="306"/>
      <c r="BG4" s="306"/>
      <c r="BH4" s="306"/>
      <c r="BI4" s="306"/>
      <c r="BJ4" s="306"/>
      <c r="BK4" s="307"/>
      <c r="BL4" s="305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6"/>
      <c r="BX4" s="309"/>
    </row>
    <row r="5" spans="1:76" s="63" customFormat="1" ht="15.75" thickBot="1" x14ac:dyDescent="0.3">
      <c r="G5" s="80"/>
      <c r="I5" s="277"/>
      <c r="J5" s="283"/>
      <c r="K5" s="283"/>
      <c r="L5" s="272" t="s">
        <v>83</v>
      </c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3" t="s">
        <v>97</v>
      </c>
      <c r="Y5" s="272" t="s">
        <v>83</v>
      </c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3" t="s">
        <v>97</v>
      </c>
      <c r="AL5" s="272" t="s">
        <v>83</v>
      </c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3" t="s">
        <v>97</v>
      </c>
      <c r="AY5" s="272" t="s">
        <v>83</v>
      </c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3" t="s">
        <v>97</v>
      </c>
      <c r="BL5" s="272" t="s">
        <v>83</v>
      </c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97" t="s">
        <v>97</v>
      </c>
    </row>
    <row r="6" spans="1:76" s="63" customFormat="1" ht="15.75" thickBot="1" x14ac:dyDescent="0.3">
      <c r="G6" s="80"/>
      <c r="I6" s="277"/>
      <c r="J6" s="283"/>
      <c r="K6" s="283"/>
      <c r="L6" s="87" t="s">
        <v>84</v>
      </c>
      <c r="M6" s="87" t="s">
        <v>85</v>
      </c>
      <c r="N6" s="87" t="s">
        <v>86</v>
      </c>
      <c r="O6" s="87" t="s">
        <v>87</v>
      </c>
      <c r="P6" s="87" t="s">
        <v>88</v>
      </c>
      <c r="Q6" s="87" t="s">
        <v>89</v>
      </c>
      <c r="R6" s="87" t="s">
        <v>90</v>
      </c>
      <c r="S6" s="87" t="s">
        <v>91</v>
      </c>
      <c r="T6" s="87" t="s">
        <v>92</v>
      </c>
      <c r="U6" s="87" t="s">
        <v>93</v>
      </c>
      <c r="V6" s="87" t="s">
        <v>94</v>
      </c>
      <c r="W6" s="87" t="s">
        <v>95</v>
      </c>
      <c r="X6" s="273"/>
      <c r="Y6" s="87" t="s">
        <v>101</v>
      </c>
      <c r="Z6" s="87" t="s">
        <v>102</v>
      </c>
      <c r="AA6" s="87" t="s">
        <v>103</v>
      </c>
      <c r="AB6" s="87" t="s">
        <v>104</v>
      </c>
      <c r="AC6" s="87" t="s">
        <v>105</v>
      </c>
      <c r="AD6" s="87" t="s">
        <v>106</v>
      </c>
      <c r="AE6" s="87" t="s">
        <v>107</v>
      </c>
      <c r="AF6" s="87" t="s">
        <v>108</v>
      </c>
      <c r="AG6" s="87" t="s">
        <v>109</v>
      </c>
      <c r="AH6" s="87" t="s">
        <v>110</v>
      </c>
      <c r="AI6" s="87" t="s">
        <v>111</v>
      </c>
      <c r="AJ6" s="87" t="s">
        <v>112</v>
      </c>
      <c r="AK6" s="273"/>
      <c r="AL6" s="87" t="s">
        <v>113</v>
      </c>
      <c r="AM6" s="87" t="s">
        <v>114</v>
      </c>
      <c r="AN6" s="87" t="s">
        <v>115</v>
      </c>
      <c r="AO6" s="87" t="s">
        <v>116</v>
      </c>
      <c r="AP6" s="87" t="s">
        <v>117</v>
      </c>
      <c r="AQ6" s="87" t="s">
        <v>118</v>
      </c>
      <c r="AR6" s="87" t="s">
        <v>119</v>
      </c>
      <c r="AS6" s="87" t="s">
        <v>120</v>
      </c>
      <c r="AT6" s="87" t="s">
        <v>121</v>
      </c>
      <c r="AU6" s="87" t="s">
        <v>122</v>
      </c>
      <c r="AV6" s="87" t="s">
        <v>123</v>
      </c>
      <c r="AW6" s="87" t="s">
        <v>124</v>
      </c>
      <c r="AX6" s="273"/>
      <c r="AY6" s="87" t="s">
        <v>169</v>
      </c>
      <c r="AZ6" s="87" t="s">
        <v>170</v>
      </c>
      <c r="BA6" s="87" t="s">
        <v>171</v>
      </c>
      <c r="BB6" s="87" t="s">
        <v>172</v>
      </c>
      <c r="BC6" s="87" t="s">
        <v>173</v>
      </c>
      <c r="BD6" s="87" t="s">
        <v>174</v>
      </c>
      <c r="BE6" s="87" t="s">
        <v>175</v>
      </c>
      <c r="BF6" s="87" t="s">
        <v>176</v>
      </c>
      <c r="BG6" s="87" t="s">
        <v>177</v>
      </c>
      <c r="BH6" s="87" t="s">
        <v>178</v>
      </c>
      <c r="BI6" s="87" t="s">
        <v>179</v>
      </c>
      <c r="BJ6" s="87" t="s">
        <v>180</v>
      </c>
      <c r="BK6" s="273"/>
      <c r="BL6" s="87" t="s">
        <v>187</v>
      </c>
      <c r="BM6" s="87" t="s">
        <v>188</v>
      </c>
      <c r="BN6" s="87" t="s">
        <v>189</v>
      </c>
      <c r="BO6" s="87" t="s">
        <v>190</v>
      </c>
      <c r="BP6" s="87" t="s">
        <v>191</v>
      </c>
      <c r="BQ6" s="87" t="s">
        <v>192</v>
      </c>
      <c r="BR6" s="87" t="s">
        <v>193</v>
      </c>
      <c r="BS6" s="87" t="s">
        <v>194</v>
      </c>
      <c r="BT6" s="87" t="s">
        <v>195</v>
      </c>
      <c r="BU6" s="87" t="s">
        <v>196</v>
      </c>
      <c r="BV6" s="87" t="s">
        <v>197</v>
      </c>
      <c r="BW6" s="87" t="s">
        <v>198</v>
      </c>
      <c r="BX6" s="297"/>
    </row>
    <row r="7" spans="1:76" s="63" customFormat="1" ht="15.75" hidden="1" outlineLevel="1" thickBot="1" x14ac:dyDescent="0.3">
      <c r="I7" s="277"/>
      <c r="J7" s="66" t="s">
        <v>80</v>
      </c>
      <c r="K7" s="66">
        <v>1</v>
      </c>
      <c r="L7" s="68">
        <f>$C$22</f>
        <v>3612.65</v>
      </c>
      <c r="M7" s="68">
        <f t="shared" ref="M7:Q7" si="0">$C$22</f>
        <v>3612.65</v>
      </c>
      <c r="N7" s="68">
        <f t="shared" si="0"/>
        <v>3612.65</v>
      </c>
      <c r="O7" s="68">
        <f t="shared" si="0"/>
        <v>3612.65</v>
      </c>
      <c r="P7" s="68">
        <f t="shared" si="0"/>
        <v>3612.65</v>
      </c>
      <c r="Q7" s="68">
        <f t="shared" si="0"/>
        <v>3612.65</v>
      </c>
      <c r="R7" s="68"/>
      <c r="S7" s="68"/>
      <c r="T7" s="68"/>
      <c r="U7" s="68"/>
      <c r="V7" s="68"/>
      <c r="W7" s="68"/>
      <c r="X7" s="68">
        <f>SUM(L7:W7)</f>
        <v>21675.9</v>
      </c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>
        <f>SUM(Y7:AJ7,X7)</f>
        <v>21675.9</v>
      </c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>
        <f t="shared" ref="AX7:AX20" si="1">SUM(AL7:AW7,AK7)</f>
        <v>21675.9</v>
      </c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8">
        <f t="shared" ref="BK7:BK27" si="2">SUM(AY7:BJ7,AX7)</f>
        <v>21675.9</v>
      </c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9">
        <f t="shared" ref="BX7:BX34" si="3">SUM(BL7:BW7,BK7)</f>
        <v>21675.9</v>
      </c>
    </row>
    <row r="8" spans="1:76" s="63" customFormat="1" ht="16.5" hidden="1" outlineLevel="1" thickTop="1" thickBot="1" x14ac:dyDescent="0.3">
      <c r="A8" s="74"/>
      <c r="B8" s="75" t="s">
        <v>127</v>
      </c>
      <c r="C8" s="75" t="s">
        <v>125</v>
      </c>
      <c r="D8" s="86" t="s">
        <v>126</v>
      </c>
      <c r="E8" s="75" t="s">
        <v>167</v>
      </c>
      <c r="F8" s="76" t="s">
        <v>186</v>
      </c>
      <c r="I8" s="277"/>
      <c r="J8" s="66" t="s">
        <v>96</v>
      </c>
      <c r="K8" s="66">
        <v>2</v>
      </c>
      <c r="L8" s="68"/>
      <c r="M8" s="68"/>
      <c r="N8" s="68">
        <f>$C$23</f>
        <v>4894.583333333333</v>
      </c>
      <c r="O8" s="68">
        <f t="shared" ref="O8:AD12" si="4">$C$23</f>
        <v>4894.583333333333</v>
      </c>
      <c r="P8" s="68">
        <f t="shared" si="4"/>
        <v>4894.583333333333</v>
      </c>
      <c r="Q8" s="68">
        <f t="shared" si="4"/>
        <v>4894.583333333333</v>
      </c>
      <c r="R8" s="68">
        <f t="shared" si="4"/>
        <v>4894.583333333333</v>
      </c>
      <c r="S8" s="68">
        <f t="shared" si="4"/>
        <v>4894.583333333333</v>
      </c>
      <c r="T8" s="68">
        <f t="shared" si="4"/>
        <v>4894.583333333333</v>
      </c>
      <c r="U8" s="68">
        <f t="shared" si="4"/>
        <v>4894.583333333333</v>
      </c>
      <c r="V8" s="68">
        <f t="shared" si="4"/>
        <v>4894.583333333333</v>
      </c>
      <c r="W8" s="68">
        <f t="shared" si="4"/>
        <v>4894.583333333333</v>
      </c>
      <c r="X8" s="68">
        <f t="shared" ref="X8:X13" si="5">SUM(L8:W8)</f>
        <v>48945.833333333336</v>
      </c>
      <c r="Y8" s="68">
        <f t="shared" si="4"/>
        <v>4894.583333333333</v>
      </c>
      <c r="Z8" s="68">
        <f t="shared" si="4"/>
        <v>4894.583333333333</v>
      </c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>
        <f t="shared" ref="AK8:AK13" si="6">SUM(Y8:AJ8,X8)</f>
        <v>58735</v>
      </c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>
        <f t="shared" si="1"/>
        <v>58735</v>
      </c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8">
        <f t="shared" si="2"/>
        <v>58735</v>
      </c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9">
        <f t="shared" si="3"/>
        <v>58735</v>
      </c>
    </row>
    <row r="9" spans="1:76" s="63" customFormat="1" ht="15.75" hidden="1" outlineLevel="1" thickBot="1" x14ac:dyDescent="0.3">
      <c r="A9" s="77" t="s">
        <v>80</v>
      </c>
      <c r="B9" s="66">
        <f>COUNTIF($J$7:$J$13,A9)</f>
        <v>2</v>
      </c>
      <c r="C9" s="66">
        <f>COUNTIF($J$7:$J$20,A9)</f>
        <v>4</v>
      </c>
      <c r="D9" s="81">
        <f>COUNTIF($J$7:$J$27,A9)</f>
        <v>6</v>
      </c>
      <c r="E9" s="66">
        <f>COUNTIF($J$7:$J$34,A9)</f>
        <v>8</v>
      </c>
      <c r="F9" s="67">
        <f>COUNTIF($J$7:$J$41,A9)</f>
        <v>10</v>
      </c>
      <c r="I9" s="277"/>
      <c r="J9" s="66" t="s">
        <v>96</v>
      </c>
      <c r="K9" s="66">
        <v>3</v>
      </c>
      <c r="L9" s="68"/>
      <c r="M9" s="68"/>
      <c r="N9" s="68"/>
      <c r="O9" s="68"/>
      <c r="P9" s="68">
        <f t="shared" si="4"/>
        <v>4894.583333333333</v>
      </c>
      <c r="Q9" s="68">
        <f t="shared" si="4"/>
        <v>4894.583333333333</v>
      </c>
      <c r="R9" s="68">
        <f t="shared" si="4"/>
        <v>4894.583333333333</v>
      </c>
      <c r="S9" s="68">
        <f t="shared" si="4"/>
        <v>4894.583333333333</v>
      </c>
      <c r="T9" s="68">
        <f t="shared" si="4"/>
        <v>4894.583333333333</v>
      </c>
      <c r="U9" s="68">
        <f t="shared" si="4"/>
        <v>4894.583333333333</v>
      </c>
      <c r="V9" s="68">
        <f t="shared" si="4"/>
        <v>4894.583333333333</v>
      </c>
      <c r="W9" s="68">
        <f t="shared" si="4"/>
        <v>4894.583333333333</v>
      </c>
      <c r="X9" s="68">
        <f t="shared" si="5"/>
        <v>39156.666666666664</v>
      </c>
      <c r="Y9" s="68">
        <f t="shared" si="4"/>
        <v>4894.583333333333</v>
      </c>
      <c r="Z9" s="68">
        <f t="shared" si="4"/>
        <v>4894.583333333333</v>
      </c>
      <c r="AA9" s="68">
        <f t="shared" si="4"/>
        <v>4894.583333333333</v>
      </c>
      <c r="AB9" s="68">
        <f t="shared" si="4"/>
        <v>4894.583333333333</v>
      </c>
      <c r="AC9" s="68"/>
      <c r="AD9" s="68"/>
      <c r="AE9" s="68"/>
      <c r="AF9" s="68"/>
      <c r="AG9" s="68"/>
      <c r="AH9" s="68"/>
      <c r="AI9" s="68"/>
      <c r="AJ9" s="68"/>
      <c r="AK9" s="68">
        <f t="shared" si="6"/>
        <v>58735</v>
      </c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>
        <f t="shared" si="1"/>
        <v>58735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8">
        <f t="shared" si="2"/>
        <v>58735</v>
      </c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9">
        <f t="shared" si="3"/>
        <v>58735</v>
      </c>
    </row>
    <row r="10" spans="1:76" s="63" customFormat="1" ht="15.75" hidden="1" outlineLevel="1" thickBot="1" x14ac:dyDescent="0.3">
      <c r="A10" s="77" t="s">
        <v>96</v>
      </c>
      <c r="B10" s="66">
        <f>COUNTIF($J$7:$J$13,A10)</f>
        <v>4</v>
      </c>
      <c r="C10" s="66">
        <f>COUNTIF($J$7:$J$20,A10)</f>
        <v>8</v>
      </c>
      <c r="D10" s="81">
        <f>COUNTIF($J$7:$J$27,A10)</f>
        <v>12</v>
      </c>
      <c r="E10" s="66">
        <f>COUNTIF($J$7:$J$34,A10)</f>
        <v>16</v>
      </c>
      <c r="F10" s="67">
        <f>COUNTIF($J$7:$J$41,A10)</f>
        <v>20</v>
      </c>
      <c r="I10" s="277"/>
      <c r="J10" s="66" t="s">
        <v>81</v>
      </c>
      <c r="K10" s="66">
        <v>4</v>
      </c>
      <c r="L10" s="68"/>
      <c r="M10" s="68"/>
      <c r="N10" s="68"/>
      <c r="O10" s="68"/>
      <c r="P10" s="68"/>
      <c r="Q10" s="68"/>
      <c r="R10" s="68">
        <f>$C$24</f>
        <v>4150.833333333333</v>
      </c>
      <c r="S10" s="68">
        <f t="shared" ref="S10:W10" si="7">$C$24</f>
        <v>4150.833333333333</v>
      </c>
      <c r="T10" s="68">
        <f t="shared" si="7"/>
        <v>4150.833333333333</v>
      </c>
      <c r="U10" s="68">
        <f t="shared" si="7"/>
        <v>4150.833333333333</v>
      </c>
      <c r="V10" s="68">
        <f t="shared" si="7"/>
        <v>4150.833333333333</v>
      </c>
      <c r="W10" s="68">
        <f t="shared" si="7"/>
        <v>4150.833333333333</v>
      </c>
      <c r="X10" s="68">
        <f t="shared" si="5"/>
        <v>24904.999999999996</v>
      </c>
      <c r="Y10" s="68">
        <f t="shared" ref="Y10:AJ10" si="8">$C$24</f>
        <v>4150.833333333333</v>
      </c>
      <c r="Z10" s="68">
        <f t="shared" si="8"/>
        <v>4150.833333333333</v>
      </c>
      <c r="AA10" s="68">
        <f t="shared" si="8"/>
        <v>4150.833333333333</v>
      </c>
      <c r="AB10" s="68">
        <f t="shared" si="8"/>
        <v>4150.833333333333</v>
      </c>
      <c r="AC10" s="68">
        <f t="shared" si="8"/>
        <v>4150.833333333333</v>
      </c>
      <c r="AD10" s="68">
        <f t="shared" si="8"/>
        <v>4150.833333333333</v>
      </c>
      <c r="AE10" s="68">
        <f t="shared" si="8"/>
        <v>4150.833333333333</v>
      </c>
      <c r="AF10" s="68">
        <f t="shared" si="8"/>
        <v>4150.833333333333</v>
      </c>
      <c r="AG10" s="68">
        <f t="shared" si="8"/>
        <v>4150.833333333333</v>
      </c>
      <c r="AH10" s="68">
        <f t="shared" si="8"/>
        <v>4150.833333333333</v>
      </c>
      <c r="AI10" s="68">
        <f t="shared" si="8"/>
        <v>4150.833333333333</v>
      </c>
      <c r="AJ10" s="68">
        <f t="shared" si="8"/>
        <v>4150.833333333333</v>
      </c>
      <c r="AK10" s="68">
        <f t="shared" si="6"/>
        <v>74715</v>
      </c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>
        <f t="shared" si="1"/>
        <v>74715</v>
      </c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8">
        <f t="shared" si="2"/>
        <v>74715</v>
      </c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9">
        <f t="shared" si="3"/>
        <v>74715</v>
      </c>
    </row>
    <row r="11" spans="1:76" s="63" customFormat="1" ht="15.75" hidden="1" outlineLevel="1" thickBot="1" x14ac:dyDescent="0.3">
      <c r="A11" s="77" t="s">
        <v>81</v>
      </c>
      <c r="B11" s="66">
        <f>COUNTIF($J$7:$J$13,A11)</f>
        <v>1</v>
      </c>
      <c r="C11" s="66">
        <f>COUNTIF($J$7:$J$20,A11)</f>
        <v>2</v>
      </c>
      <c r="D11" s="81">
        <f>COUNTIF($J$7:$J$27,A11)</f>
        <v>3</v>
      </c>
      <c r="E11" s="66">
        <f>COUNTIF($J$7:$J$34,A11)</f>
        <v>4</v>
      </c>
      <c r="F11" s="67">
        <f>COUNTIF($J$7:$J$41,A11)</f>
        <v>5</v>
      </c>
      <c r="I11" s="277"/>
      <c r="J11" s="66" t="s">
        <v>96</v>
      </c>
      <c r="K11" s="66">
        <v>5</v>
      </c>
      <c r="L11" s="68"/>
      <c r="M11" s="68"/>
      <c r="N11" s="68"/>
      <c r="O11" s="68"/>
      <c r="P11" s="68"/>
      <c r="Q11" s="68"/>
      <c r="R11" s="68"/>
      <c r="S11" s="68"/>
      <c r="T11" s="68">
        <f t="shared" si="4"/>
        <v>4894.583333333333</v>
      </c>
      <c r="U11" s="68">
        <f t="shared" si="4"/>
        <v>4894.583333333333</v>
      </c>
      <c r="V11" s="68">
        <f t="shared" si="4"/>
        <v>4894.583333333333</v>
      </c>
      <c r="W11" s="68">
        <f t="shared" si="4"/>
        <v>4894.583333333333</v>
      </c>
      <c r="X11" s="68">
        <f t="shared" si="5"/>
        <v>19578.333333333332</v>
      </c>
      <c r="Y11" s="68">
        <f t="shared" si="4"/>
        <v>4894.583333333333</v>
      </c>
      <c r="Z11" s="68">
        <f t="shared" si="4"/>
        <v>4894.583333333333</v>
      </c>
      <c r="AA11" s="68">
        <f t="shared" si="4"/>
        <v>4894.583333333333</v>
      </c>
      <c r="AB11" s="68">
        <f t="shared" si="4"/>
        <v>4894.583333333333</v>
      </c>
      <c r="AC11" s="68">
        <f t="shared" si="4"/>
        <v>4894.583333333333</v>
      </c>
      <c r="AD11" s="68">
        <f t="shared" si="4"/>
        <v>4894.583333333333</v>
      </c>
      <c r="AE11" s="68">
        <f t="shared" ref="AE11:AH12" si="9">$C$23</f>
        <v>4894.583333333333</v>
      </c>
      <c r="AF11" s="68">
        <f t="shared" si="9"/>
        <v>4894.583333333333</v>
      </c>
      <c r="AG11" s="68"/>
      <c r="AH11" s="68"/>
      <c r="AI11" s="68"/>
      <c r="AJ11" s="68"/>
      <c r="AK11" s="68">
        <f t="shared" si="6"/>
        <v>58735</v>
      </c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>
        <f t="shared" si="1"/>
        <v>58735</v>
      </c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8">
        <f t="shared" si="2"/>
        <v>58735</v>
      </c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9">
        <f t="shared" si="3"/>
        <v>58735</v>
      </c>
    </row>
    <row r="12" spans="1:76" s="63" customFormat="1" ht="15.75" hidden="1" outlineLevel="1" thickBot="1" x14ac:dyDescent="0.3">
      <c r="A12" s="78" t="s">
        <v>129</v>
      </c>
      <c r="B12" s="70">
        <f>SUM(B9:B11)</f>
        <v>7</v>
      </c>
      <c r="C12" s="70">
        <f>SUM(C9:C11)</f>
        <v>14</v>
      </c>
      <c r="D12" s="82">
        <f>SUM(D9:D11)</f>
        <v>21</v>
      </c>
      <c r="E12" s="70">
        <f>SUM(E9:E11)</f>
        <v>28</v>
      </c>
      <c r="F12" s="73">
        <f>SUM(F9:F11)</f>
        <v>35</v>
      </c>
      <c r="I12" s="277"/>
      <c r="J12" s="66" t="s">
        <v>96</v>
      </c>
      <c r="K12" s="66">
        <v>6</v>
      </c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>
        <f t="shared" si="4"/>
        <v>4894.583333333333</v>
      </c>
      <c r="W12" s="68">
        <f t="shared" si="4"/>
        <v>4894.583333333333</v>
      </c>
      <c r="X12" s="68">
        <f t="shared" si="5"/>
        <v>9789.1666666666661</v>
      </c>
      <c r="Y12" s="68">
        <f t="shared" si="4"/>
        <v>4894.583333333333</v>
      </c>
      <c r="Z12" s="68">
        <f t="shared" si="4"/>
        <v>4894.583333333333</v>
      </c>
      <c r="AA12" s="68">
        <f t="shared" si="4"/>
        <v>4894.583333333333</v>
      </c>
      <c r="AB12" s="68">
        <f t="shared" si="4"/>
        <v>4894.583333333333</v>
      </c>
      <c r="AC12" s="68">
        <f t="shared" si="4"/>
        <v>4894.583333333333</v>
      </c>
      <c r="AD12" s="68">
        <f t="shared" si="4"/>
        <v>4894.583333333333</v>
      </c>
      <c r="AE12" s="68">
        <f t="shared" si="9"/>
        <v>4894.583333333333</v>
      </c>
      <c r="AF12" s="68">
        <f t="shared" si="9"/>
        <v>4894.583333333333</v>
      </c>
      <c r="AG12" s="68">
        <f t="shared" si="9"/>
        <v>4894.583333333333</v>
      </c>
      <c r="AH12" s="68">
        <f t="shared" si="9"/>
        <v>4894.583333333333</v>
      </c>
      <c r="AI12" s="68"/>
      <c r="AJ12" s="68"/>
      <c r="AK12" s="68">
        <f t="shared" si="6"/>
        <v>58735</v>
      </c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>
        <f t="shared" si="1"/>
        <v>58735</v>
      </c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8">
        <f t="shared" si="2"/>
        <v>58735</v>
      </c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9">
        <f t="shared" si="3"/>
        <v>58735</v>
      </c>
    </row>
    <row r="13" spans="1:76" s="63" customFormat="1" ht="16.5" hidden="1" outlineLevel="1" thickTop="1" thickBot="1" x14ac:dyDescent="0.3">
      <c r="I13" s="277"/>
      <c r="J13" s="66" t="s">
        <v>80</v>
      </c>
      <c r="K13" s="66">
        <v>7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>
        <f>$C$22</f>
        <v>3612.65</v>
      </c>
      <c r="X13" s="84">
        <f t="shared" si="5"/>
        <v>3612.65</v>
      </c>
      <c r="Y13" s="68">
        <f>$C$22</f>
        <v>3612.65</v>
      </c>
      <c r="Z13" s="68">
        <f>$C$22</f>
        <v>3612.65</v>
      </c>
      <c r="AA13" s="68">
        <f>$C$22</f>
        <v>3612.65</v>
      </c>
      <c r="AB13" s="68">
        <f>$C$22</f>
        <v>3612.65</v>
      </c>
      <c r="AC13" s="68">
        <f>$C$22</f>
        <v>3612.65</v>
      </c>
      <c r="AD13" s="68"/>
      <c r="AE13" s="68"/>
      <c r="AF13" s="68"/>
      <c r="AG13" s="68"/>
      <c r="AH13" s="68"/>
      <c r="AI13" s="68"/>
      <c r="AJ13" s="68"/>
      <c r="AK13" s="68">
        <f t="shared" si="6"/>
        <v>21675.9</v>
      </c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>
        <f t="shared" si="1"/>
        <v>21675.9</v>
      </c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8">
        <f t="shared" si="2"/>
        <v>21675.9</v>
      </c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9">
        <f t="shared" si="3"/>
        <v>21675.9</v>
      </c>
    </row>
    <row r="14" spans="1:76" s="63" customFormat="1" ht="15.75" hidden="1" outlineLevel="1" thickBot="1" x14ac:dyDescent="0.3">
      <c r="I14" s="277"/>
      <c r="J14" s="66" t="s">
        <v>80</v>
      </c>
      <c r="K14" s="66">
        <v>8</v>
      </c>
      <c r="L14" s="126"/>
      <c r="M14" s="126"/>
      <c r="N14" s="126"/>
      <c r="O14" s="126"/>
      <c r="P14" s="126"/>
      <c r="Q14" s="126"/>
      <c r="R14" s="126"/>
      <c r="S14" s="258" t="s">
        <v>206</v>
      </c>
      <c r="T14" s="259"/>
      <c r="U14" s="259"/>
      <c r="V14" s="259"/>
      <c r="W14" s="259"/>
      <c r="X14" s="121">
        <f>SUM(X7:X13)</f>
        <v>167663.54999999999</v>
      </c>
      <c r="Y14" s="68">
        <f t="shared" ref="Y14:AD14" si="10">$C$22</f>
        <v>3612.65</v>
      </c>
      <c r="Z14" s="68">
        <f t="shared" si="10"/>
        <v>3612.65</v>
      </c>
      <c r="AA14" s="68">
        <f t="shared" si="10"/>
        <v>3612.65</v>
      </c>
      <c r="AB14" s="68">
        <f t="shared" si="10"/>
        <v>3612.65</v>
      </c>
      <c r="AC14" s="68">
        <f t="shared" si="10"/>
        <v>3612.65</v>
      </c>
      <c r="AD14" s="68">
        <f t="shared" si="10"/>
        <v>3612.65</v>
      </c>
      <c r="AE14" s="68"/>
      <c r="AF14" s="68"/>
      <c r="AG14" s="68"/>
      <c r="AH14" s="68"/>
      <c r="AI14" s="68"/>
      <c r="AJ14" s="68"/>
      <c r="AK14" s="68">
        <f t="shared" ref="AK14:AK20" si="11">SUM(Y14:AJ14)</f>
        <v>21675.9</v>
      </c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>
        <f t="shared" si="1"/>
        <v>21675.9</v>
      </c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8">
        <f t="shared" si="2"/>
        <v>21675.9</v>
      </c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9">
        <f t="shared" si="3"/>
        <v>21675.9</v>
      </c>
    </row>
    <row r="15" spans="1:76" s="63" customFormat="1" ht="15.75" hidden="1" outlineLevel="1" thickBot="1" x14ac:dyDescent="0.3">
      <c r="I15" s="277"/>
      <c r="J15" s="66" t="s">
        <v>96</v>
      </c>
      <c r="K15" s="66">
        <v>9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122"/>
      <c r="Y15" s="68"/>
      <c r="Z15" s="68"/>
      <c r="AA15" s="68">
        <f t="shared" ref="AA15:AP22" si="12">$C$23</f>
        <v>4894.583333333333</v>
      </c>
      <c r="AB15" s="68">
        <f t="shared" si="12"/>
        <v>4894.583333333333</v>
      </c>
      <c r="AC15" s="68">
        <f t="shared" si="12"/>
        <v>4894.583333333333</v>
      </c>
      <c r="AD15" s="68">
        <f t="shared" si="12"/>
        <v>4894.583333333333</v>
      </c>
      <c r="AE15" s="68">
        <f t="shared" si="12"/>
        <v>4894.583333333333</v>
      </c>
      <c r="AF15" s="68">
        <f t="shared" si="12"/>
        <v>4894.583333333333</v>
      </c>
      <c r="AG15" s="68">
        <f t="shared" si="12"/>
        <v>4894.583333333333</v>
      </c>
      <c r="AH15" s="68">
        <f t="shared" si="12"/>
        <v>4894.583333333333</v>
      </c>
      <c r="AI15" s="68">
        <f t="shared" si="12"/>
        <v>4894.583333333333</v>
      </c>
      <c r="AJ15" s="68">
        <f t="shared" si="12"/>
        <v>4894.583333333333</v>
      </c>
      <c r="AK15" s="68">
        <f t="shared" si="11"/>
        <v>48945.833333333336</v>
      </c>
      <c r="AL15" s="68">
        <f t="shared" ref="AL15:AM15" si="13">$C$23</f>
        <v>4894.583333333333</v>
      </c>
      <c r="AM15" s="68">
        <f t="shared" si="13"/>
        <v>4894.583333333333</v>
      </c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>
        <f t="shared" si="1"/>
        <v>58735</v>
      </c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8">
        <f t="shared" si="2"/>
        <v>58735</v>
      </c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9">
        <f t="shared" si="3"/>
        <v>58735</v>
      </c>
    </row>
    <row r="16" spans="1:76" s="63" customFormat="1" ht="16.5" hidden="1" outlineLevel="1" thickTop="1" thickBot="1" x14ac:dyDescent="0.3">
      <c r="A16" s="274" t="s">
        <v>135</v>
      </c>
      <c r="B16" s="275"/>
      <c r="I16" s="277"/>
      <c r="J16" s="66" t="s">
        <v>96</v>
      </c>
      <c r="K16" s="66">
        <v>10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8"/>
      <c r="Y16" s="68"/>
      <c r="Z16" s="68"/>
      <c r="AA16" s="68"/>
      <c r="AB16" s="68"/>
      <c r="AC16" s="68">
        <f t="shared" si="12"/>
        <v>4894.583333333333</v>
      </c>
      <c r="AD16" s="68">
        <f t="shared" si="12"/>
        <v>4894.583333333333</v>
      </c>
      <c r="AE16" s="68">
        <f t="shared" si="12"/>
        <v>4894.583333333333</v>
      </c>
      <c r="AF16" s="68">
        <f t="shared" si="12"/>
        <v>4894.583333333333</v>
      </c>
      <c r="AG16" s="68">
        <f t="shared" si="12"/>
        <v>4894.583333333333</v>
      </c>
      <c r="AH16" s="68">
        <f t="shared" si="12"/>
        <v>4894.583333333333</v>
      </c>
      <c r="AI16" s="68">
        <f t="shared" si="12"/>
        <v>4894.583333333333</v>
      </c>
      <c r="AJ16" s="68">
        <f t="shared" si="12"/>
        <v>4894.583333333333</v>
      </c>
      <c r="AK16" s="68">
        <f t="shared" si="11"/>
        <v>39156.666666666664</v>
      </c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>
        <f t="shared" si="1"/>
        <v>39156.666666666664</v>
      </c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8">
        <f t="shared" si="2"/>
        <v>39156.666666666664</v>
      </c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9">
        <f t="shared" si="3"/>
        <v>39156.666666666664</v>
      </c>
    </row>
    <row r="17" spans="1:76" s="63" customFormat="1" ht="15.75" hidden="1" outlineLevel="1" thickBot="1" x14ac:dyDescent="0.3">
      <c r="A17" s="77" t="s">
        <v>80</v>
      </c>
      <c r="B17" s="69">
        <f>Venda!E15-Venda!J15</f>
        <v>21675.9</v>
      </c>
      <c r="I17" s="277"/>
      <c r="J17" s="66" t="s">
        <v>81</v>
      </c>
      <c r="K17" s="66">
        <v>11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8"/>
      <c r="Y17" s="68"/>
      <c r="Z17" s="68"/>
      <c r="AA17" s="68"/>
      <c r="AB17" s="68"/>
      <c r="AC17" s="68"/>
      <c r="AD17" s="68"/>
      <c r="AE17" s="68">
        <f t="shared" ref="AE17:AJ17" si="14">$C$24</f>
        <v>4150.833333333333</v>
      </c>
      <c r="AF17" s="68">
        <f t="shared" si="14"/>
        <v>4150.833333333333</v>
      </c>
      <c r="AG17" s="68">
        <f t="shared" si="14"/>
        <v>4150.833333333333</v>
      </c>
      <c r="AH17" s="68">
        <f t="shared" si="14"/>
        <v>4150.833333333333</v>
      </c>
      <c r="AI17" s="68">
        <f t="shared" si="14"/>
        <v>4150.833333333333</v>
      </c>
      <c r="AJ17" s="68">
        <f t="shared" si="14"/>
        <v>4150.833333333333</v>
      </c>
      <c r="AK17" s="68">
        <f t="shared" si="11"/>
        <v>24904.999999999996</v>
      </c>
      <c r="AL17" s="68">
        <f t="shared" ref="AL17:AW17" si="15">$C$24</f>
        <v>4150.833333333333</v>
      </c>
      <c r="AM17" s="68">
        <f t="shared" si="15"/>
        <v>4150.833333333333</v>
      </c>
      <c r="AN17" s="68">
        <f t="shared" si="15"/>
        <v>4150.833333333333</v>
      </c>
      <c r="AO17" s="68">
        <f t="shared" si="15"/>
        <v>4150.833333333333</v>
      </c>
      <c r="AP17" s="68">
        <f t="shared" si="15"/>
        <v>4150.833333333333</v>
      </c>
      <c r="AQ17" s="68">
        <f t="shared" si="15"/>
        <v>4150.833333333333</v>
      </c>
      <c r="AR17" s="68">
        <f t="shared" si="15"/>
        <v>4150.833333333333</v>
      </c>
      <c r="AS17" s="68">
        <f t="shared" si="15"/>
        <v>4150.833333333333</v>
      </c>
      <c r="AT17" s="68">
        <f t="shared" si="15"/>
        <v>4150.833333333333</v>
      </c>
      <c r="AU17" s="68">
        <f t="shared" si="15"/>
        <v>4150.833333333333</v>
      </c>
      <c r="AV17" s="68">
        <f t="shared" si="15"/>
        <v>4150.833333333333</v>
      </c>
      <c r="AW17" s="68">
        <f t="shared" si="15"/>
        <v>4150.833333333333</v>
      </c>
      <c r="AX17" s="68">
        <f t="shared" si="1"/>
        <v>74715</v>
      </c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8">
        <f t="shared" si="2"/>
        <v>74715</v>
      </c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9">
        <f t="shared" si="3"/>
        <v>74715</v>
      </c>
    </row>
    <row r="18" spans="1:76" s="63" customFormat="1" ht="15.75" hidden="1" outlineLevel="1" thickBot="1" x14ac:dyDescent="0.3">
      <c r="A18" s="77" t="s">
        <v>96</v>
      </c>
      <c r="B18" s="69">
        <f>Venda!O15-Venda!T15</f>
        <v>58735</v>
      </c>
      <c r="I18" s="277"/>
      <c r="J18" s="66" t="s">
        <v>96</v>
      </c>
      <c r="K18" s="66">
        <v>12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8"/>
      <c r="Y18" s="68"/>
      <c r="Z18" s="68"/>
      <c r="AA18" s="68"/>
      <c r="AB18" s="68"/>
      <c r="AC18" s="68"/>
      <c r="AD18" s="68"/>
      <c r="AE18" s="68"/>
      <c r="AF18" s="68"/>
      <c r="AG18" s="68">
        <f t="shared" si="12"/>
        <v>4894.583333333333</v>
      </c>
      <c r="AH18" s="68">
        <f t="shared" si="12"/>
        <v>4894.583333333333</v>
      </c>
      <c r="AI18" s="68">
        <f t="shared" si="12"/>
        <v>4894.583333333333</v>
      </c>
      <c r="AJ18" s="68">
        <f t="shared" si="12"/>
        <v>4894.583333333333</v>
      </c>
      <c r="AK18" s="68">
        <f t="shared" si="11"/>
        <v>19578.333333333332</v>
      </c>
      <c r="AL18" s="68">
        <f t="shared" si="12"/>
        <v>4894.583333333333</v>
      </c>
      <c r="AM18" s="68">
        <f t="shared" si="12"/>
        <v>4894.583333333333</v>
      </c>
      <c r="AN18" s="68">
        <f t="shared" si="12"/>
        <v>4894.583333333333</v>
      </c>
      <c r="AO18" s="68">
        <f t="shared" si="12"/>
        <v>4894.583333333333</v>
      </c>
      <c r="AP18" s="68">
        <f t="shared" si="12"/>
        <v>4894.583333333333</v>
      </c>
      <c r="AQ18" s="68">
        <f t="shared" ref="AQ18:AU19" si="16">$C$23</f>
        <v>4894.583333333333</v>
      </c>
      <c r="AR18" s="68">
        <f t="shared" si="16"/>
        <v>4894.583333333333</v>
      </c>
      <c r="AS18" s="68">
        <f t="shared" si="16"/>
        <v>4894.583333333333</v>
      </c>
      <c r="AT18" s="68"/>
      <c r="AU18" s="68"/>
      <c r="AV18" s="68"/>
      <c r="AW18" s="68"/>
      <c r="AX18" s="68">
        <f t="shared" si="1"/>
        <v>58735</v>
      </c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8">
        <f t="shared" si="2"/>
        <v>58735</v>
      </c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9">
        <f t="shared" si="3"/>
        <v>58735</v>
      </c>
    </row>
    <row r="19" spans="1:76" s="63" customFormat="1" ht="15.75" hidden="1" outlineLevel="1" thickBot="1" x14ac:dyDescent="0.3">
      <c r="A19" s="78" t="s">
        <v>81</v>
      </c>
      <c r="B19" s="72">
        <f>Venda!Y15-Venda!AD15</f>
        <v>74715</v>
      </c>
      <c r="I19" s="277"/>
      <c r="J19" s="66" t="s">
        <v>96</v>
      </c>
      <c r="K19" s="66">
        <v>13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>
        <f t="shared" si="12"/>
        <v>4894.583333333333</v>
      </c>
      <c r="AJ19" s="68">
        <f t="shared" si="12"/>
        <v>4894.583333333333</v>
      </c>
      <c r="AK19" s="68">
        <f t="shared" si="11"/>
        <v>9789.1666666666661</v>
      </c>
      <c r="AL19" s="68">
        <f t="shared" si="12"/>
        <v>4894.583333333333</v>
      </c>
      <c r="AM19" s="68">
        <f t="shared" si="12"/>
        <v>4894.583333333333</v>
      </c>
      <c r="AN19" s="68">
        <f t="shared" si="12"/>
        <v>4894.583333333333</v>
      </c>
      <c r="AO19" s="68">
        <f t="shared" si="12"/>
        <v>4894.583333333333</v>
      </c>
      <c r="AP19" s="68">
        <f t="shared" si="12"/>
        <v>4894.583333333333</v>
      </c>
      <c r="AQ19" s="68">
        <f t="shared" si="16"/>
        <v>4894.583333333333</v>
      </c>
      <c r="AR19" s="68">
        <f t="shared" si="16"/>
        <v>4894.583333333333</v>
      </c>
      <c r="AS19" s="68">
        <f t="shared" si="16"/>
        <v>4894.583333333333</v>
      </c>
      <c r="AT19" s="68">
        <f t="shared" si="16"/>
        <v>4894.583333333333</v>
      </c>
      <c r="AU19" s="68">
        <f t="shared" si="16"/>
        <v>4894.583333333333</v>
      </c>
      <c r="AV19" s="68"/>
      <c r="AW19" s="68"/>
      <c r="AX19" s="68">
        <f t="shared" si="1"/>
        <v>58735</v>
      </c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8">
        <f t="shared" si="2"/>
        <v>58735</v>
      </c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9">
        <f t="shared" si="3"/>
        <v>58735</v>
      </c>
    </row>
    <row r="20" spans="1:76" s="63" customFormat="1" ht="16.5" hidden="1" outlineLevel="1" thickTop="1" thickBot="1" x14ac:dyDescent="0.3">
      <c r="I20" s="277"/>
      <c r="J20" s="66" t="s">
        <v>80</v>
      </c>
      <c r="K20" s="66">
        <v>14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>
        <f>$C$22</f>
        <v>3612.65</v>
      </c>
      <c r="AK20" s="84">
        <f t="shared" si="11"/>
        <v>3612.65</v>
      </c>
      <c r="AL20" s="68">
        <f t="shared" ref="AL20:AP20" si="17">$C$22</f>
        <v>3612.65</v>
      </c>
      <c r="AM20" s="68">
        <f t="shared" si="17"/>
        <v>3612.65</v>
      </c>
      <c r="AN20" s="68">
        <f t="shared" si="17"/>
        <v>3612.65</v>
      </c>
      <c r="AO20" s="68">
        <f t="shared" si="17"/>
        <v>3612.65</v>
      </c>
      <c r="AP20" s="68">
        <f t="shared" si="17"/>
        <v>3612.65</v>
      </c>
      <c r="AQ20" s="68"/>
      <c r="AR20" s="68"/>
      <c r="AS20" s="68"/>
      <c r="AT20" s="68"/>
      <c r="AU20" s="68"/>
      <c r="AV20" s="68"/>
      <c r="AW20" s="68"/>
      <c r="AX20" s="68">
        <f t="shared" si="1"/>
        <v>21675.9</v>
      </c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8">
        <f t="shared" si="2"/>
        <v>21675.9</v>
      </c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9">
        <f t="shared" si="3"/>
        <v>21675.9</v>
      </c>
    </row>
    <row r="21" spans="1:76" s="63" customFormat="1" ht="16.5" hidden="1" outlineLevel="1" thickTop="1" thickBot="1" x14ac:dyDescent="0.3">
      <c r="A21" s="284" t="s">
        <v>136</v>
      </c>
      <c r="B21" s="285"/>
      <c r="C21" s="286"/>
      <c r="I21" s="277"/>
      <c r="J21" s="66" t="s">
        <v>96</v>
      </c>
      <c r="K21" s="66">
        <v>15</v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8"/>
      <c r="Y21" s="128"/>
      <c r="Z21" s="128"/>
      <c r="AA21" s="128"/>
      <c r="AB21" s="128"/>
      <c r="AC21" s="128"/>
      <c r="AD21" s="128"/>
      <c r="AE21" s="128"/>
      <c r="AF21" s="258" t="s">
        <v>205</v>
      </c>
      <c r="AG21" s="259"/>
      <c r="AH21" s="259"/>
      <c r="AI21" s="259"/>
      <c r="AJ21" s="259"/>
      <c r="AK21" s="121">
        <f>SUM(AK7:AK20)</f>
        <v>520670.35000000009</v>
      </c>
      <c r="AL21" s="68">
        <f t="shared" si="12"/>
        <v>4894.583333333333</v>
      </c>
      <c r="AM21" s="68">
        <f t="shared" si="12"/>
        <v>4894.583333333333</v>
      </c>
      <c r="AN21" s="68">
        <f t="shared" si="12"/>
        <v>4894.583333333333</v>
      </c>
      <c r="AO21" s="68">
        <f t="shared" si="12"/>
        <v>4894.583333333333</v>
      </c>
      <c r="AP21" s="68">
        <f t="shared" si="12"/>
        <v>4894.583333333333</v>
      </c>
      <c r="AQ21" s="68">
        <f t="shared" ref="AQ21:AZ22" si="18">$C$23</f>
        <v>4894.583333333333</v>
      </c>
      <c r="AR21" s="68">
        <f t="shared" si="18"/>
        <v>4894.583333333333</v>
      </c>
      <c r="AS21" s="68">
        <f t="shared" si="18"/>
        <v>4894.583333333333</v>
      </c>
      <c r="AT21" s="68">
        <f t="shared" si="18"/>
        <v>4894.583333333333</v>
      </c>
      <c r="AU21" s="68">
        <f t="shared" si="18"/>
        <v>4894.583333333333</v>
      </c>
      <c r="AV21" s="68">
        <f t="shared" si="18"/>
        <v>4894.583333333333</v>
      </c>
      <c r="AW21" s="68">
        <f t="shared" si="18"/>
        <v>4894.583333333333</v>
      </c>
      <c r="AX21" s="68">
        <f t="shared" ref="AX21:AX27" si="19">SUM(AL21:AW21)</f>
        <v>58735.000000000007</v>
      </c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8">
        <f t="shared" si="2"/>
        <v>58735.000000000007</v>
      </c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9">
        <f t="shared" si="3"/>
        <v>58735.000000000007</v>
      </c>
    </row>
    <row r="22" spans="1:76" s="63" customFormat="1" ht="15.75" hidden="1" outlineLevel="1" thickBot="1" x14ac:dyDescent="0.3">
      <c r="A22" s="77" t="s">
        <v>80</v>
      </c>
      <c r="B22" s="66">
        <v>6</v>
      </c>
      <c r="C22" s="69">
        <f>B17/B22</f>
        <v>3612.65</v>
      </c>
      <c r="I22" s="277"/>
      <c r="J22" s="66" t="s">
        <v>96</v>
      </c>
      <c r="K22" s="66">
        <v>16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122"/>
      <c r="AL22" s="68"/>
      <c r="AM22" s="68"/>
      <c r="AN22" s="68">
        <f t="shared" si="12"/>
        <v>4894.583333333333</v>
      </c>
      <c r="AO22" s="68">
        <f t="shared" si="12"/>
        <v>4894.583333333333</v>
      </c>
      <c r="AP22" s="68">
        <f t="shared" si="12"/>
        <v>4894.583333333333</v>
      </c>
      <c r="AQ22" s="68">
        <f t="shared" si="18"/>
        <v>4894.583333333333</v>
      </c>
      <c r="AR22" s="68">
        <f t="shared" si="18"/>
        <v>4894.583333333333</v>
      </c>
      <c r="AS22" s="68">
        <f t="shared" si="18"/>
        <v>4894.583333333333</v>
      </c>
      <c r="AT22" s="68">
        <f t="shared" si="18"/>
        <v>4894.583333333333</v>
      </c>
      <c r="AU22" s="68">
        <f t="shared" si="18"/>
        <v>4894.583333333333</v>
      </c>
      <c r="AV22" s="68">
        <f t="shared" si="18"/>
        <v>4894.583333333333</v>
      </c>
      <c r="AW22" s="68">
        <f t="shared" si="18"/>
        <v>4894.583333333333</v>
      </c>
      <c r="AX22" s="68">
        <f t="shared" si="19"/>
        <v>48945.833333333336</v>
      </c>
      <c r="AY22" s="68">
        <f t="shared" si="18"/>
        <v>4894.583333333333</v>
      </c>
      <c r="AZ22" s="68">
        <f t="shared" si="18"/>
        <v>4894.583333333333</v>
      </c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8">
        <f t="shared" si="2"/>
        <v>58735</v>
      </c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9">
        <f t="shared" si="3"/>
        <v>58735</v>
      </c>
    </row>
    <row r="23" spans="1:76" s="63" customFormat="1" ht="15.75" hidden="1" outlineLevel="1" thickBot="1" x14ac:dyDescent="0.3">
      <c r="A23" s="77" t="s">
        <v>96</v>
      </c>
      <c r="B23" s="66">
        <v>12</v>
      </c>
      <c r="C23" s="69">
        <f t="shared" ref="C23:C24" si="20">B18/B23</f>
        <v>4894.583333333333</v>
      </c>
      <c r="I23" s="277"/>
      <c r="J23" s="66" t="s">
        <v>81</v>
      </c>
      <c r="K23" s="66">
        <v>17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>
        <f t="shared" ref="AP23:BH23" si="21">$C$24</f>
        <v>4150.833333333333</v>
      </c>
      <c r="AQ23" s="68">
        <f t="shared" si="21"/>
        <v>4150.833333333333</v>
      </c>
      <c r="AR23" s="68">
        <f t="shared" si="21"/>
        <v>4150.833333333333</v>
      </c>
      <c r="AS23" s="68">
        <f t="shared" si="21"/>
        <v>4150.833333333333</v>
      </c>
      <c r="AT23" s="68">
        <f t="shared" si="21"/>
        <v>4150.833333333333</v>
      </c>
      <c r="AU23" s="68">
        <f t="shared" si="21"/>
        <v>4150.833333333333</v>
      </c>
      <c r="AV23" s="68">
        <f t="shared" si="21"/>
        <v>4150.833333333333</v>
      </c>
      <c r="AW23" s="68">
        <f t="shared" si="21"/>
        <v>4150.833333333333</v>
      </c>
      <c r="AX23" s="68">
        <f t="shared" si="19"/>
        <v>33206.666666666664</v>
      </c>
      <c r="AY23" s="68">
        <f t="shared" si="21"/>
        <v>4150.833333333333</v>
      </c>
      <c r="AZ23" s="68">
        <f t="shared" si="21"/>
        <v>4150.833333333333</v>
      </c>
      <c r="BA23" s="68">
        <f t="shared" si="21"/>
        <v>4150.833333333333</v>
      </c>
      <c r="BB23" s="68">
        <f t="shared" si="21"/>
        <v>4150.833333333333</v>
      </c>
      <c r="BC23" s="68">
        <f t="shared" si="21"/>
        <v>4150.833333333333</v>
      </c>
      <c r="BD23" s="68">
        <f t="shared" si="21"/>
        <v>4150.833333333333</v>
      </c>
      <c r="BE23" s="68">
        <f t="shared" si="21"/>
        <v>4150.833333333333</v>
      </c>
      <c r="BF23" s="68">
        <f t="shared" si="21"/>
        <v>4150.833333333333</v>
      </c>
      <c r="BG23" s="68">
        <f t="shared" si="21"/>
        <v>4150.833333333333</v>
      </c>
      <c r="BH23" s="68">
        <f t="shared" si="21"/>
        <v>4150.833333333333</v>
      </c>
      <c r="BI23" s="66"/>
      <c r="BJ23" s="66"/>
      <c r="BK23" s="68">
        <f t="shared" si="2"/>
        <v>74715</v>
      </c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9">
        <f t="shared" si="3"/>
        <v>74715</v>
      </c>
    </row>
    <row r="24" spans="1:76" s="63" customFormat="1" ht="15.75" hidden="1" outlineLevel="1" thickBot="1" x14ac:dyDescent="0.3">
      <c r="A24" s="78" t="s">
        <v>81</v>
      </c>
      <c r="B24" s="70">
        <v>18</v>
      </c>
      <c r="C24" s="72">
        <f t="shared" si="20"/>
        <v>4150.833333333333</v>
      </c>
      <c r="I24" s="277"/>
      <c r="J24" s="66" t="s">
        <v>80</v>
      </c>
      <c r="K24" s="66">
        <v>18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>
        <f t="shared" ref="AR24:AW24" si="22">$C$22</f>
        <v>3612.65</v>
      </c>
      <c r="AS24" s="68">
        <f t="shared" si="22"/>
        <v>3612.65</v>
      </c>
      <c r="AT24" s="68">
        <f t="shared" si="22"/>
        <v>3612.65</v>
      </c>
      <c r="AU24" s="68">
        <f t="shared" si="22"/>
        <v>3612.65</v>
      </c>
      <c r="AV24" s="68">
        <f t="shared" si="22"/>
        <v>3612.65</v>
      </c>
      <c r="AW24" s="68">
        <f t="shared" si="22"/>
        <v>3612.65</v>
      </c>
      <c r="AX24" s="68">
        <f t="shared" si="19"/>
        <v>21675.9</v>
      </c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8">
        <f t="shared" si="2"/>
        <v>21675.9</v>
      </c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9">
        <f t="shared" si="3"/>
        <v>21675.9</v>
      </c>
    </row>
    <row r="25" spans="1:76" s="63" customFormat="1" ht="16.5" hidden="1" outlineLevel="1" thickTop="1" thickBot="1" x14ac:dyDescent="0.3">
      <c r="I25" s="277"/>
      <c r="J25" s="66" t="s">
        <v>96</v>
      </c>
      <c r="K25" s="66">
        <v>19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>
        <f t="shared" ref="AT25:BH26" si="23">$C$23</f>
        <v>4894.583333333333</v>
      </c>
      <c r="AU25" s="68">
        <f t="shared" si="23"/>
        <v>4894.583333333333</v>
      </c>
      <c r="AV25" s="68">
        <f t="shared" si="23"/>
        <v>4894.583333333333</v>
      </c>
      <c r="AW25" s="68">
        <f t="shared" si="23"/>
        <v>4894.583333333333</v>
      </c>
      <c r="AX25" s="68">
        <f t="shared" si="19"/>
        <v>19578.333333333332</v>
      </c>
      <c r="AY25" s="68">
        <f t="shared" si="23"/>
        <v>4894.583333333333</v>
      </c>
      <c r="AZ25" s="68">
        <f t="shared" si="23"/>
        <v>4894.583333333333</v>
      </c>
      <c r="BA25" s="68">
        <f t="shared" si="23"/>
        <v>4894.583333333333</v>
      </c>
      <c r="BB25" s="68">
        <f t="shared" si="23"/>
        <v>4894.583333333333</v>
      </c>
      <c r="BC25" s="68">
        <f t="shared" si="23"/>
        <v>4894.583333333333</v>
      </c>
      <c r="BD25" s="68">
        <f t="shared" si="23"/>
        <v>4894.583333333333</v>
      </c>
      <c r="BE25" s="68">
        <f t="shared" si="23"/>
        <v>4894.583333333333</v>
      </c>
      <c r="BF25" s="68">
        <f t="shared" si="23"/>
        <v>4894.583333333333</v>
      </c>
      <c r="BG25" s="66"/>
      <c r="BH25" s="66"/>
      <c r="BI25" s="66"/>
      <c r="BJ25" s="66"/>
      <c r="BK25" s="68">
        <f t="shared" si="2"/>
        <v>58735</v>
      </c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9">
        <f t="shared" si="3"/>
        <v>58735</v>
      </c>
    </row>
    <row r="26" spans="1:76" s="63" customFormat="1" ht="15.75" hidden="1" outlineLevel="1" thickBot="1" x14ac:dyDescent="0.3">
      <c r="I26" s="277"/>
      <c r="J26" s="66" t="s">
        <v>96</v>
      </c>
      <c r="K26" s="66">
        <v>20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>
        <f t="shared" si="23"/>
        <v>4894.583333333333</v>
      </c>
      <c r="AW26" s="68">
        <f t="shared" si="23"/>
        <v>4894.583333333333</v>
      </c>
      <c r="AX26" s="68">
        <f t="shared" si="19"/>
        <v>9789.1666666666661</v>
      </c>
      <c r="AY26" s="68">
        <f t="shared" si="23"/>
        <v>4894.583333333333</v>
      </c>
      <c r="AZ26" s="68">
        <f t="shared" si="23"/>
        <v>4894.583333333333</v>
      </c>
      <c r="BA26" s="68">
        <f t="shared" si="23"/>
        <v>4894.583333333333</v>
      </c>
      <c r="BB26" s="68">
        <f t="shared" si="23"/>
        <v>4894.583333333333</v>
      </c>
      <c r="BC26" s="68">
        <f t="shared" si="23"/>
        <v>4894.583333333333</v>
      </c>
      <c r="BD26" s="68">
        <f t="shared" si="23"/>
        <v>4894.583333333333</v>
      </c>
      <c r="BE26" s="68">
        <f t="shared" si="23"/>
        <v>4894.583333333333</v>
      </c>
      <c r="BF26" s="68">
        <f t="shared" si="23"/>
        <v>4894.583333333333</v>
      </c>
      <c r="BG26" s="68">
        <f t="shared" si="23"/>
        <v>4894.583333333333</v>
      </c>
      <c r="BH26" s="68">
        <f t="shared" si="23"/>
        <v>4894.583333333333</v>
      </c>
      <c r="BI26" s="66"/>
      <c r="BJ26" s="66"/>
      <c r="BK26" s="68">
        <f t="shared" si="2"/>
        <v>58735</v>
      </c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9">
        <f t="shared" si="3"/>
        <v>58735</v>
      </c>
    </row>
    <row r="27" spans="1:76" s="63" customFormat="1" ht="15.75" hidden="1" outlineLevel="1" thickBot="1" x14ac:dyDescent="0.3">
      <c r="I27" s="277"/>
      <c r="J27" s="66" t="s">
        <v>80</v>
      </c>
      <c r="K27" s="66">
        <v>21</v>
      </c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>
        <f t="shared" ref="AW27:BC27" si="24">$C$22</f>
        <v>3612.65</v>
      </c>
      <c r="AX27" s="84">
        <f t="shared" si="19"/>
        <v>3612.65</v>
      </c>
      <c r="AY27" s="68">
        <f t="shared" si="24"/>
        <v>3612.65</v>
      </c>
      <c r="AZ27" s="68">
        <f t="shared" si="24"/>
        <v>3612.65</v>
      </c>
      <c r="BA27" s="68">
        <f t="shared" si="24"/>
        <v>3612.65</v>
      </c>
      <c r="BB27" s="68">
        <f t="shared" si="24"/>
        <v>3612.65</v>
      </c>
      <c r="BC27" s="68">
        <f t="shared" si="24"/>
        <v>3612.65</v>
      </c>
      <c r="BD27" s="66"/>
      <c r="BE27" s="66"/>
      <c r="BF27" s="66"/>
      <c r="BG27" s="66"/>
      <c r="BH27" s="66"/>
      <c r="BI27" s="66"/>
      <c r="BJ27" s="66"/>
      <c r="BK27" s="68">
        <f t="shared" si="2"/>
        <v>21675.9</v>
      </c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9">
        <f t="shared" si="3"/>
        <v>21675.9</v>
      </c>
    </row>
    <row r="28" spans="1:76" s="63" customFormat="1" ht="15.75" hidden="1" outlineLevel="1" thickBot="1" x14ac:dyDescent="0.3">
      <c r="I28" s="277"/>
      <c r="J28" s="66" t="s">
        <v>81</v>
      </c>
      <c r="K28" s="66">
        <v>22</v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258" t="s">
        <v>204</v>
      </c>
      <c r="AT28" s="259"/>
      <c r="AU28" s="259"/>
      <c r="AV28" s="259"/>
      <c r="AW28" s="259"/>
      <c r="AX28" s="121">
        <f>SUM(AX7:AX27)</f>
        <v>881978.81666666677</v>
      </c>
      <c r="AY28" s="68">
        <f t="shared" ref="AY28:BQ28" si="25">$C$24</f>
        <v>4150.833333333333</v>
      </c>
      <c r="AZ28" s="68">
        <f t="shared" si="25"/>
        <v>4150.833333333333</v>
      </c>
      <c r="BA28" s="68">
        <f t="shared" si="25"/>
        <v>4150.833333333333</v>
      </c>
      <c r="BB28" s="68">
        <f t="shared" si="25"/>
        <v>4150.833333333333</v>
      </c>
      <c r="BC28" s="68">
        <f t="shared" si="25"/>
        <v>4150.833333333333</v>
      </c>
      <c r="BD28" s="68">
        <f t="shared" si="25"/>
        <v>4150.833333333333</v>
      </c>
      <c r="BE28" s="68">
        <f t="shared" si="25"/>
        <v>4150.833333333333</v>
      </c>
      <c r="BF28" s="68">
        <f t="shared" si="25"/>
        <v>4150.833333333333</v>
      </c>
      <c r="BG28" s="68">
        <f t="shared" si="25"/>
        <v>4150.833333333333</v>
      </c>
      <c r="BH28" s="68">
        <f t="shared" si="25"/>
        <v>4150.833333333333</v>
      </c>
      <c r="BI28" s="68">
        <f t="shared" si="25"/>
        <v>4150.833333333333</v>
      </c>
      <c r="BJ28" s="68">
        <f t="shared" si="25"/>
        <v>4150.833333333333</v>
      </c>
      <c r="BK28" s="68">
        <f t="shared" ref="BK28:BK34" si="26">SUM(AY28:BJ28)</f>
        <v>49810.000000000007</v>
      </c>
      <c r="BL28" s="68">
        <f t="shared" si="25"/>
        <v>4150.833333333333</v>
      </c>
      <c r="BM28" s="68">
        <f t="shared" si="25"/>
        <v>4150.833333333333</v>
      </c>
      <c r="BN28" s="68">
        <f t="shared" si="25"/>
        <v>4150.833333333333</v>
      </c>
      <c r="BO28" s="68">
        <f t="shared" si="25"/>
        <v>4150.833333333333</v>
      </c>
      <c r="BP28" s="68">
        <f t="shared" si="25"/>
        <v>4150.833333333333</v>
      </c>
      <c r="BQ28" s="68">
        <f t="shared" si="25"/>
        <v>4150.833333333333</v>
      </c>
      <c r="BR28" s="68"/>
      <c r="BS28" s="66"/>
      <c r="BT28" s="66"/>
      <c r="BU28" s="66"/>
      <c r="BV28" s="66"/>
      <c r="BW28" s="66"/>
      <c r="BX28" s="69">
        <f t="shared" si="3"/>
        <v>74715</v>
      </c>
    </row>
    <row r="29" spans="1:76" s="63" customFormat="1" ht="15.75" hidden="1" outlineLevel="1" thickBot="1" x14ac:dyDescent="0.3">
      <c r="I29" s="277"/>
      <c r="J29" s="66" t="s">
        <v>96</v>
      </c>
      <c r="K29" s="66">
        <v>23</v>
      </c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119"/>
      <c r="AT29" s="119"/>
      <c r="AU29" s="119"/>
      <c r="AV29" s="119"/>
      <c r="AW29" s="119"/>
      <c r="AX29" s="123"/>
      <c r="AY29" s="66"/>
      <c r="AZ29" s="66"/>
      <c r="BA29" s="68">
        <f t="shared" ref="BA29:BS36" si="27">$C$23</f>
        <v>4894.583333333333</v>
      </c>
      <c r="BB29" s="68">
        <f t="shared" si="27"/>
        <v>4894.583333333333</v>
      </c>
      <c r="BC29" s="68">
        <f t="shared" si="27"/>
        <v>4894.583333333333</v>
      </c>
      <c r="BD29" s="68">
        <f t="shared" si="27"/>
        <v>4894.583333333333</v>
      </c>
      <c r="BE29" s="68">
        <f t="shared" si="27"/>
        <v>4894.583333333333</v>
      </c>
      <c r="BF29" s="68">
        <f t="shared" si="27"/>
        <v>4894.583333333333</v>
      </c>
      <c r="BG29" s="68">
        <f t="shared" si="27"/>
        <v>4894.583333333333</v>
      </c>
      <c r="BH29" s="68">
        <f t="shared" si="27"/>
        <v>4894.583333333333</v>
      </c>
      <c r="BI29" s="68">
        <f t="shared" si="27"/>
        <v>4894.583333333333</v>
      </c>
      <c r="BJ29" s="68">
        <f t="shared" si="27"/>
        <v>4894.583333333333</v>
      </c>
      <c r="BK29" s="68">
        <f t="shared" si="26"/>
        <v>48945.833333333336</v>
      </c>
      <c r="BL29" s="68">
        <f t="shared" si="27"/>
        <v>4894.583333333333</v>
      </c>
      <c r="BM29" s="68">
        <f t="shared" si="27"/>
        <v>4894.583333333333</v>
      </c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9">
        <f t="shared" si="3"/>
        <v>58735</v>
      </c>
    </row>
    <row r="30" spans="1:76" s="63" customFormat="1" ht="15.75" hidden="1" outlineLevel="1" thickBot="1" x14ac:dyDescent="0.3">
      <c r="I30" s="277"/>
      <c r="J30" s="66" t="s">
        <v>80</v>
      </c>
      <c r="K30" s="66">
        <v>24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119"/>
      <c r="AT30" s="119"/>
      <c r="AU30" s="119"/>
      <c r="AV30" s="119"/>
      <c r="AW30" s="119"/>
      <c r="AX30" s="120"/>
      <c r="AY30" s="66"/>
      <c r="AZ30" s="66"/>
      <c r="BA30" s="68">
        <f t="shared" ref="BA30:BJ32" si="28">$C$22</f>
        <v>3612.65</v>
      </c>
      <c r="BB30" s="68">
        <f t="shared" si="28"/>
        <v>3612.65</v>
      </c>
      <c r="BC30" s="68">
        <f t="shared" si="28"/>
        <v>3612.65</v>
      </c>
      <c r="BD30" s="68">
        <f t="shared" si="28"/>
        <v>3612.65</v>
      </c>
      <c r="BE30" s="68">
        <f t="shared" si="28"/>
        <v>3612.65</v>
      </c>
      <c r="BF30" s="68">
        <f t="shared" si="28"/>
        <v>3612.65</v>
      </c>
      <c r="BG30" s="66"/>
      <c r="BH30" s="66"/>
      <c r="BI30" s="66"/>
      <c r="BJ30" s="66"/>
      <c r="BK30" s="68">
        <f t="shared" si="26"/>
        <v>21675.9</v>
      </c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9">
        <f t="shared" si="3"/>
        <v>21675.9</v>
      </c>
    </row>
    <row r="31" spans="1:76" s="63" customFormat="1" ht="15.75" hidden="1" outlineLevel="1" thickBot="1" x14ac:dyDescent="0.3">
      <c r="I31" s="277"/>
      <c r="J31" s="66" t="s">
        <v>96</v>
      </c>
      <c r="K31" s="66">
        <v>25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119"/>
      <c r="AT31" s="119"/>
      <c r="AU31" s="119"/>
      <c r="AV31" s="119"/>
      <c r="AW31" s="119"/>
      <c r="AX31" s="120"/>
      <c r="AY31" s="66"/>
      <c r="AZ31" s="66"/>
      <c r="BA31" s="66"/>
      <c r="BB31" s="66"/>
      <c r="BC31" s="68">
        <f t="shared" si="27"/>
        <v>4894.583333333333</v>
      </c>
      <c r="BD31" s="68">
        <f t="shared" si="27"/>
        <v>4894.583333333333</v>
      </c>
      <c r="BE31" s="68">
        <f t="shared" si="27"/>
        <v>4894.583333333333</v>
      </c>
      <c r="BF31" s="68">
        <f t="shared" si="27"/>
        <v>4894.583333333333</v>
      </c>
      <c r="BG31" s="68">
        <f t="shared" si="27"/>
        <v>4894.583333333333</v>
      </c>
      <c r="BH31" s="68">
        <f t="shared" si="27"/>
        <v>4894.583333333333</v>
      </c>
      <c r="BI31" s="68">
        <f t="shared" si="27"/>
        <v>4894.583333333333</v>
      </c>
      <c r="BJ31" s="68">
        <f t="shared" si="27"/>
        <v>4894.583333333333</v>
      </c>
      <c r="BK31" s="68">
        <f t="shared" si="26"/>
        <v>39156.666666666664</v>
      </c>
      <c r="BL31" s="68">
        <f t="shared" si="27"/>
        <v>4894.583333333333</v>
      </c>
      <c r="BM31" s="68">
        <f t="shared" si="27"/>
        <v>4894.583333333333</v>
      </c>
      <c r="BN31" s="68">
        <f t="shared" si="27"/>
        <v>4894.583333333333</v>
      </c>
      <c r="BO31" s="68">
        <f t="shared" si="27"/>
        <v>4894.583333333333</v>
      </c>
      <c r="BP31" s="66"/>
      <c r="BQ31" s="66"/>
      <c r="BR31" s="66"/>
      <c r="BS31" s="66"/>
      <c r="BT31" s="66"/>
      <c r="BU31" s="66"/>
      <c r="BV31" s="66"/>
      <c r="BW31" s="66"/>
      <c r="BX31" s="69">
        <f t="shared" si="3"/>
        <v>58735</v>
      </c>
    </row>
    <row r="32" spans="1:76" s="63" customFormat="1" ht="15.75" hidden="1" outlineLevel="1" thickBot="1" x14ac:dyDescent="0.3">
      <c r="I32" s="277"/>
      <c r="J32" s="66" t="s">
        <v>80</v>
      </c>
      <c r="K32" s="66">
        <v>26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119"/>
      <c r="AT32" s="119"/>
      <c r="AU32" s="119"/>
      <c r="AV32" s="119"/>
      <c r="AW32" s="119"/>
      <c r="AX32" s="120"/>
      <c r="AY32" s="66"/>
      <c r="AZ32" s="66"/>
      <c r="BA32" s="66"/>
      <c r="BB32" s="66"/>
      <c r="BC32" s="66"/>
      <c r="BD32" s="66"/>
      <c r="BE32" s="68">
        <f t="shared" si="28"/>
        <v>3612.65</v>
      </c>
      <c r="BF32" s="68">
        <f t="shared" si="28"/>
        <v>3612.65</v>
      </c>
      <c r="BG32" s="68">
        <f t="shared" si="28"/>
        <v>3612.65</v>
      </c>
      <c r="BH32" s="68">
        <f t="shared" si="28"/>
        <v>3612.65</v>
      </c>
      <c r="BI32" s="68">
        <f t="shared" si="28"/>
        <v>3612.65</v>
      </c>
      <c r="BJ32" s="68">
        <f t="shared" si="28"/>
        <v>3612.65</v>
      </c>
      <c r="BK32" s="68">
        <f t="shared" si="26"/>
        <v>21675.9</v>
      </c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9">
        <f t="shared" si="3"/>
        <v>21675.9</v>
      </c>
    </row>
    <row r="33" spans="9:76" s="63" customFormat="1" ht="15.75" hidden="1" outlineLevel="1" thickBot="1" x14ac:dyDescent="0.3">
      <c r="I33" s="277"/>
      <c r="J33" s="66" t="s">
        <v>96</v>
      </c>
      <c r="K33" s="66">
        <v>27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119"/>
      <c r="AT33" s="119"/>
      <c r="AU33" s="119"/>
      <c r="AV33" s="119"/>
      <c r="AW33" s="119"/>
      <c r="AX33" s="120"/>
      <c r="AY33" s="66"/>
      <c r="AZ33" s="66"/>
      <c r="BA33" s="66"/>
      <c r="BB33" s="66"/>
      <c r="BC33" s="66"/>
      <c r="BD33" s="66"/>
      <c r="BE33" s="66"/>
      <c r="BF33" s="66"/>
      <c r="BG33" s="68">
        <f t="shared" si="27"/>
        <v>4894.583333333333</v>
      </c>
      <c r="BH33" s="68">
        <f t="shared" si="27"/>
        <v>4894.583333333333</v>
      </c>
      <c r="BI33" s="68">
        <f t="shared" si="27"/>
        <v>4894.583333333333</v>
      </c>
      <c r="BJ33" s="68">
        <f t="shared" si="27"/>
        <v>4894.583333333333</v>
      </c>
      <c r="BK33" s="68">
        <f t="shared" si="26"/>
        <v>19578.333333333332</v>
      </c>
      <c r="BL33" s="68">
        <f t="shared" si="27"/>
        <v>4894.583333333333</v>
      </c>
      <c r="BM33" s="68">
        <f t="shared" si="27"/>
        <v>4894.583333333333</v>
      </c>
      <c r="BN33" s="68">
        <f t="shared" si="27"/>
        <v>4894.583333333333</v>
      </c>
      <c r="BO33" s="68">
        <f t="shared" si="27"/>
        <v>4894.583333333333</v>
      </c>
      <c r="BP33" s="68">
        <f t="shared" si="27"/>
        <v>4894.583333333333</v>
      </c>
      <c r="BQ33" s="68">
        <f t="shared" si="27"/>
        <v>4894.583333333333</v>
      </c>
      <c r="BR33" s="68">
        <f t="shared" si="27"/>
        <v>4894.583333333333</v>
      </c>
      <c r="BS33" s="68">
        <f t="shared" si="27"/>
        <v>4894.583333333333</v>
      </c>
      <c r="BT33" s="66"/>
      <c r="BU33" s="66"/>
      <c r="BV33" s="66"/>
      <c r="BW33" s="66"/>
      <c r="BX33" s="69">
        <f t="shared" si="3"/>
        <v>58735</v>
      </c>
    </row>
    <row r="34" spans="9:76" s="63" customFormat="1" ht="15.75" hidden="1" outlineLevel="1" thickBot="1" x14ac:dyDescent="0.3">
      <c r="I34" s="277"/>
      <c r="J34" s="66" t="s">
        <v>96</v>
      </c>
      <c r="K34" s="66">
        <v>28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119"/>
      <c r="AT34" s="119"/>
      <c r="AU34" s="119"/>
      <c r="AV34" s="119"/>
      <c r="AW34" s="119"/>
      <c r="AX34" s="120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8">
        <f t="shared" si="27"/>
        <v>4894.583333333333</v>
      </c>
      <c r="BJ34" s="68">
        <f t="shared" si="27"/>
        <v>4894.583333333333</v>
      </c>
      <c r="BK34" s="68">
        <f t="shared" si="26"/>
        <v>9789.1666666666661</v>
      </c>
      <c r="BL34" s="68">
        <f t="shared" si="27"/>
        <v>4894.583333333333</v>
      </c>
      <c r="BM34" s="68">
        <f t="shared" si="27"/>
        <v>4894.583333333333</v>
      </c>
      <c r="BN34" s="68">
        <f t="shared" si="27"/>
        <v>4894.583333333333</v>
      </c>
      <c r="BO34" s="68">
        <f t="shared" si="27"/>
        <v>4894.583333333333</v>
      </c>
      <c r="BP34" s="68">
        <f t="shared" si="27"/>
        <v>4894.583333333333</v>
      </c>
      <c r="BQ34" s="68">
        <f t="shared" si="27"/>
        <v>4894.583333333333</v>
      </c>
      <c r="BR34" s="68">
        <f t="shared" si="27"/>
        <v>4894.583333333333</v>
      </c>
      <c r="BS34" s="68">
        <f t="shared" si="27"/>
        <v>4894.583333333333</v>
      </c>
      <c r="BT34" s="68">
        <f t="shared" ref="BT34:BW36" si="29">$C$23</f>
        <v>4894.583333333333</v>
      </c>
      <c r="BU34" s="68">
        <f t="shared" si="29"/>
        <v>4894.583333333333</v>
      </c>
      <c r="BV34" s="66"/>
      <c r="BW34" s="66"/>
      <c r="BX34" s="69">
        <f t="shared" si="3"/>
        <v>58735</v>
      </c>
    </row>
    <row r="35" spans="9:76" s="63" customFormat="1" ht="15.75" hidden="1" outlineLevel="1" thickBot="1" x14ac:dyDescent="0.3">
      <c r="I35" s="277"/>
      <c r="J35" s="66" t="s">
        <v>96</v>
      </c>
      <c r="K35" s="66">
        <v>29</v>
      </c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7"/>
      <c r="AT35" s="127"/>
      <c r="AU35" s="127"/>
      <c r="AV35" s="127"/>
      <c r="AW35" s="127"/>
      <c r="AX35" s="133"/>
      <c r="AY35" s="126"/>
      <c r="AZ35" s="126"/>
      <c r="BA35" s="126"/>
      <c r="BB35" s="126"/>
      <c r="BC35" s="126"/>
      <c r="BD35" s="126"/>
      <c r="BE35" s="126"/>
      <c r="BF35" s="258" t="s">
        <v>203</v>
      </c>
      <c r="BG35" s="259"/>
      <c r="BH35" s="259"/>
      <c r="BI35" s="259"/>
      <c r="BJ35" s="259"/>
      <c r="BK35" s="121">
        <f>SUM(BK8:BK34)</f>
        <v>1228397.9666666668</v>
      </c>
      <c r="BL35" s="68">
        <f t="shared" si="27"/>
        <v>4894.583333333333</v>
      </c>
      <c r="BM35" s="68">
        <f t="shared" si="27"/>
        <v>4894.583333333333</v>
      </c>
      <c r="BN35" s="68">
        <f t="shared" si="27"/>
        <v>4894.583333333333</v>
      </c>
      <c r="BO35" s="68">
        <f t="shared" si="27"/>
        <v>4894.583333333333</v>
      </c>
      <c r="BP35" s="68">
        <f t="shared" si="27"/>
        <v>4894.583333333333</v>
      </c>
      <c r="BQ35" s="68">
        <f t="shared" si="27"/>
        <v>4894.583333333333</v>
      </c>
      <c r="BR35" s="68">
        <f t="shared" si="27"/>
        <v>4894.583333333333</v>
      </c>
      <c r="BS35" s="68">
        <f t="shared" si="27"/>
        <v>4894.583333333333</v>
      </c>
      <c r="BT35" s="68">
        <f t="shared" si="29"/>
        <v>4894.583333333333</v>
      </c>
      <c r="BU35" s="68">
        <f t="shared" si="29"/>
        <v>4894.583333333333</v>
      </c>
      <c r="BV35" s="68">
        <f t="shared" si="29"/>
        <v>4894.583333333333</v>
      </c>
      <c r="BW35" s="68">
        <f t="shared" si="29"/>
        <v>4894.583333333333</v>
      </c>
      <c r="BX35" s="69">
        <f t="shared" ref="BX35:BX41" si="30">SUM(BL35:BW35)</f>
        <v>58735.000000000007</v>
      </c>
    </row>
    <row r="36" spans="9:76" s="63" customFormat="1" ht="15.75" hidden="1" outlineLevel="1" thickBot="1" x14ac:dyDescent="0.3">
      <c r="I36" s="277"/>
      <c r="J36" s="66" t="s">
        <v>96</v>
      </c>
      <c r="K36" s="66">
        <v>30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119"/>
      <c r="AT36" s="119"/>
      <c r="AU36" s="119"/>
      <c r="AV36" s="119"/>
      <c r="AW36" s="119"/>
      <c r="AX36" s="120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8">
        <f t="shared" si="27"/>
        <v>4894.583333333333</v>
      </c>
      <c r="BO36" s="68">
        <f t="shared" si="27"/>
        <v>4894.583333333333</v>
      </c>
      <c r="BP36" s="68">
        <f t="shared" si="27"/>
        <v>4894.583333333333</v>
      </c>
      <c r="BQ36" s="68">
        <f t="shared" si="27"/>
        <v>4894.583333333333</v>
      </c>
      <c r="BR36" s="68">
        <f t="shared" si="27"/>
        <v>4894.583333333333</v>
      </c>
      <c r="BS36" s="68">
        <f t="shared" si="27"/>
        <v>4894.583333333333</v>
      </c>
      <c r="BT36" s="68">
        <f t="shared" si="29"/>
        <v>4894.583333333333</v>
      </c>
      <c r="BU36" s="68">
        <f t="shared" si="29"/>
        <v>4894.583333333333</v>
      </c>
      <c r="BV36" s="68">
        <f t="shared" si="29"/>
        <v>4894.583333333333</v>
      </c>
      <c r="BW36" s="68">
        <f t="shared" si="29"/>
        <v>4894.583333333333</v>
      </c>
      <c r="BX36" s="69">
        <f t="shared" si="30"/>
        <v>48945.833333333336</v>
      </c>
    </row>
    <row r="37" spans="9:76" s="63" customFormat="1" ht="15.75" hidden="1" outlineLevel="1" thickBot="1" x14ac:dyDescent="0.3">
      <c r="I37" s="277"/>
      <c r="J37" s="66" t="s">
        <v>81</v>
      </c>
      <c r="K37" s="66">
        <v>31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119"/>
      <c r="AT37" s="119"/>
      <c r="AU37" s="119"/>
      <c r="AV37" s="119"/>
      <c r="AW37" s="119"/>
      <c r="AX37" s="120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8">
        <f t="shared" ref="BN37:BW37" si="31">$C$24</f>
        <v>4150.833333333333</v>
      </c>
      <c r="BO37" s="68">
        <f t="shared" si="31"/>
        <v>4150.833333333333</v>
      </c>
      <c r="BP37" s="68">
        <f t="shared" si="31"/>
        <v>4150.833333333333</v>
      </c>
      <c r="BQ37" s="68">
        <f t="shared" si="31"/>
        <v>4150.833333333333</v>
      </c>
      <c r="BR37" s="68">
        <f t="shared" si="31"/>
        <v>4150.833333333333</v>
      </c>
      <c r="BS37" s="68">
        <f t="shared" si="31"/>
        <v>4150.833333333333</v>
      </c>
      <c r="BT37" s="68">
        <f t="shared" si="31"/>
        <v>4150.833333333333</v>
      </c>
      <c r="BU37" s="68">
        <f t="shared" si="31"/>
        <v>4150.833333333333</v>
      </c>
      <c r="BV37" s="68">
        <f t="shared" si="31"/>
        <v>4150.833333333333</v>
      </c>
      <c r="BW37" s="68">
        <f t="shared" si="31"/>
        <v>4150.833333333333</v>
      </c>
      <c r="BX37" s="69">
        <f t="shared" si="30"/>
        <v>41508.333333333336</v>
      </c>
    </row>
    <row r="38" spans="9:76" s="63" customFormat="1" ht="15.75" hidden="1" outlineLevel="1" thickBot="1" x14ac:dyDescent="0.3">
      <c r="I38" s="277"/>
      <c r="J38" s="66" t="s">
        <v>96</v>
      </c>
      <c r="K38" s="66">
        <v>32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119"/>
      <c r="AT38" s="119"/>
      <c r="AU38" s="119"/>
      <c r="AV38" s="119"/>
      <c r="AW38" s="119"/>
      <c r="AX38" s="120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8">
        <f t="shared" ref="BP38:BW39" si="32">$C$22</f>
        <v>3612.65</v>
      </c>
      <c r="BQ38" s="68">
        <f t="shared" si="32"/>
        <v>3612.65</v>
      </c>
      <c r="BR38" s="68">
        <f t="shared" si="32"/>
        <v>3612.65</v>
      </c>
      <c r="BS38" s="68">
        <f t="shared" si="32"/>
        <v>3612.65</v>
      </c>
      <c r="BT38" s="68">
        <f t="shared" si="32"/>
        <v>3612.65</v>
      </c>
      <c r="BU38" s="68">
        <f t="shared" si="32"/>
        <v>3612.65</v>
      </c>
      <c r="BV38" s="68">
        <f t="shared" si="32"/>
        <v>3612.65</v>
      </c>
      <c r="BW38" s="68">
        <f t="shared" si="32"/>
        <v>3612.65</v>
      </c>
      <c r="BX38" s="69">
        <f t="shared" si="30"/>
        <v>28901.200000000004</v>
      </c>
    </row>
    <row r="39" spans="9:76" s="63" customFormat="1" ht="15.75" hidden="1" outlineLevel="1" thickBot="1" x14ac:dyDescent="0.3">
      <c r="I39" s="277"/>
      <c r="J39" s="66" t="s">
        <v>80</v>
      </c>
      <c r="K39" s="66">
        <v>33</v>
      </c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119"/>
      <c r="AT39" s="119"/>
      <c r="AU39" s="119"/>
      <c r="AV39" s="119"/>
      <c r="AW39" s="119"/>
      <c r="AX39" s="120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8">
        <f t="shared" si="32"/>
        <v>3612.65</v>
      </c>
      <c r="BS39" s="68">
        <f t="shared" si="32"/>
        <v>3612.65</v>
      </c>
      <c r="BT39" s="68">
        <f t="shared" si="32"/>
        <v>3612.65</v>
      </c>
      <c r="BU39" s="68">
        <f t="shared" si="32"/>
        <v>3612.65</v>
      </c>
      <c r="BV39" s="68">
        <f t="shared" si="32"/>
        <v>3612.65</v>
      </c>
      <c r="BW39" s="68">
        <f t="shared" si="32"/>
        <v>3612.65</v>
      </c>
      <c r="BX39" s="69">
        <f t="shared" si="30"/>
        <v>21675.9</v>
      </c>
    </row>
    <row r="40" spans="9:76" s="63" customFormat="1" ht="15.75" hidden="1" outlineLevel="1" thickBot="1" x14ac:dyDescent="0.3">
      <c r="I40" s="277"/>
      <c r="J40" s="66" t="s">
        <v>96</v>
      </c>
      <c r="K40" s="66">
        <v>34</v>
      </c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119"/>
      <c r="AT40" s="119"/>
      <c r="AU40" s="119"/>
      <c r="AV40" s="119"/>
      <c r="AW40" s="119"/>
      <c r="AX40" s="120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8">
        <f t="shared" ref="BT40:BW40" si="33">$C$23</f>
        <v>4894.583333333333</v>
      </c>
      <c r="BU40" s="68">
        <f t="shared" si="33"/>
        <v>4894.583333333333</v>
      </c>
      <c r="BV40" s="68">
        <f t="shared" si="33"/>
        <v>4894.583333333333</v>
      </c>
      <c r="BW40" s="68">
        <f t="shared" si="33"/>
        <v>4894.583333333333</v>
      </c>
      <c r="BX40" s="69">
        <f t="shared" si="30"/>
        <v>19578.333333333332</v>
      </c>
    </row>
    <row r="41" spans="9:76" s="63" customFormat="1" ht="15.75" hidden="1" outlineLevel="1" thickBot="1" x14ac:dyDescent="0.3">
      <c r="I41" s="277"/>
      <c r="J41" s="66" t="s">
        <v>80</v>
      </c>
      <c r="K41" s="66">
        <v>35</v>
      </c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119"/>
      <c r="AT41" s="119"/>
      <c r="AU41" s="119"/>
      <c r="AV41" s="119"/>
      <c r="AW41" s="119"/>
      <c r="AX41" s="120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8">
        <f t="shared" ref="BV41:BW41" si="34">$C$22</f>
        <v>3612.65</v>
      </c>
      <c r="BW41" s="68">
        <f t="shared" si="34"/>
        <v>3612.65</v>
      </c>
      <c r="BX41" s="69">
        <f t="shared" si="30"/>
        <v>7225.3</v>
      </c>
    </row>
    <row r="42" spans="9:76" s="63" customFormat="1" ht="15.75" hidden="1" outlineLevel="1" thickBot="1" x14ac:dyDescent="0.3">
      <c r="I42" s="277"/>
      <c r="J42" s="129"/>
      <c r="K42" s="130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4"/>
      <c r="AT42" s="134"/>
      <c r="AU42" s="134"/>
      <c r="AV42" s="134"/>
      <c r="AW42" s="134"/>
      <c r="AX42" s="135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318" t="s">
        <v>202</v>
      </c>
      <c r="BT42" s="319"/>
      <c r="BU42" s="319"/>
      <c r="BV42" s="319"/>
      <c r="BW42" s="319"/>
      <c r="BX42" s="136">
        <f>SUM(BX7:BX41)</f>
        <v>1619018.7666666664</v>
      </c>
    </row>
    <row r="43" spans="9:76" s="63" customFormat="1" collapsed="1" x14ac:dyDescent="0.25">
      <c r="I43" s="277"/>
      <c r="J43" s="312" t="s">
        <v>142</v>
      </c>
      <c r="K43" s="313"/>
      <c r="L43" s="279">
        <f>SUM(L7:L42)</f>
        <v>3612.65</v>
      </c>
      <c r="M43" s="279">
        <f t="shared" ref="M43:W43" si="35">SUM(M7:M42)</f>
        <v>3612.65</v>
      </c>
      <c r="N43" s="279">
        <f t="shared" si="35"/>
        <v>8507.2333333333336</v>
      </c>
      <c r="O43" s="279">
        <f t="shared" si="35"/>
        <v>8507.2333333333336</v>
      </c>
      <c r="P43" s="279">
        <f t="shared" si="35"/>
        <v>13401.816666666666</v>
      </c>
      <c r="Q43" s="279">
        <f t="shared" si="35"/>
        <v>13401.816666666666</v>
      </c>
      <c r="R43" s="279">
        <f t="shared" si="35"/>
        <v>13940</v>
      </c>
      <c r="S43" s="279">
        <f t="shared" si="35"/>
        <v>13940</v>
      </c>
      <c r="T43" s="279">
        <f t="shared" si="35"/>
        <v>18834.583333333332</v>
      </c>
      <c r="U43" s="279">
        <f t="shared" si="35"/>
        <v>18834.583333333332</v>
      </c>
      <c r="V43" s="279">
        <f t="shared" si="35"/>
        <v>23729.166666666664</v>
      </c>
      <c r="W43" s="279">
        <f t="shared" si="35"/>
        <v>27341.816666666666</v>
      </c>
      <c r="X43" s="279">
        <f>SUM(L43:W44)</f>
        <v>167663.54999999999</v>
      </c>
      <c r="Y43" s="279">
        <f>SUM(Y7:Y42)</f>
        <v>30954.466666666667</v>
      </c>
      <c r="Z43" s="279">
        <f t="shared" ref="Z43:AJ43" si="36">SUM(Z7:Z42)</f>
        <v>30954.466666666667</v>
      </c>
      <c r="AA43" s="279">
        <f t="shared" si="36"/>
        <v>30954.466666666667</v>
      </c>
      <c r="AB43" s="279">
        <f t="shared" si="36"/>
        <v>30954.466666666667</v>
      </c>
      <c r="AC43" s="279">
        <f t="shared" si="36"/>
        <v>30954.466666666667</v>
      </c>
      <c r="AD43" s="279">
        <f t="shared" si="36"/>
        <v>27341.816666666666</v>
      </c>
      <c r="AE43" s="279">
        <f t="shared" si="36"/>
        <v>27879.999999999996</v>
      </c>
      <c r="AF43" s="279">
        <f t="shared" si="36"/>
        <v>27879.999999999996</v>
      </c>
      <c r="AG43" s="279">
        <f t="shared" si="36"/>
        <v>27879.999999999996</v>
      </c>
      <c r="AH43" s="279">
        <f t="shared" si="36"/>
        <v>27879.999999999996</v>
      </c>
      <c r="AI43" s="279">
        <f t="shared" si="36"/>
        <v>27879.999999999996</v>
      </c>
      <c r="AJ43" s="279">
        <f t="shared" si="36"/>
        <v>31492.649999999998</v>
      </c>
      <c r="AK43" s="279">
        <f>SUM(Y43:AJ44)</f>
        <v>353006.80000000005</v>
      </c>
      <c r="AL43" s="279">
        <f>SUM(AL7:AL42)</f>
        <v>27341.816666666666</v>
      </c>
      <c r="AM43" s="279">
        <f t="shared" ref="AM43:AW43" si="37">SUM(AM7:AM42)</f>
        <v>27341.816666666666</v>
      </c>
      <c r="AN43" s="279">
        <f t="shared" si="37"/>
        <v>27341.816666666666</v>
      </c>
      <c r="AO43" s="279">
        <f t="shared" si="37"/>
        <v>27341.816666666666</v>
      </c>
      <c r="AP43" s="279">
        <f t="shared" si="37"/>
        <v>31492.649999999998</v>
      </c>
      <c r="AQ43" s="279">
        <f t="shared" si="37"/>
        <v>27879.999999999996</v>
      </c>
      <c r="AR43" s="279">
        <f t="shared" si="37"/>
        <v>31492.649999999998</v>
      </c>
      <c r="AS43" s="279">
        <f t="shared" si="37"/>
        <v>31492.649999999998</v>
      </c>
      <c r="AT43" s="279">
        <f t="shared" si="37"/>
        <v>31492.649999999998</v>
      </c>
      <c r="AU43" s="279">
        <f t="shared" si="37"/>
        <v>31492.649999999998</v>
      </c>
      <c r="AV43" s="279">
        <f t="shared" si="37"/>
        <v>31492.649999999998</v>
      </c>
      <c r="AW43" s="279">
        <f t="shared" si="37"/>
        <v>35105.299999999996</v>
      </c>
      <c r="AX43" s="279">
        <f>SUM(AL43:AW44)</f>
        <v>361308.46666666667</v>
      </c>
      <c r="AY43" s="279">
        <f>SUM(AY7:AY42)</f>
        <v>26598.066666666666</v>
      </c>
      <c r="AZ43" s="279">
        <f t="shared" ref="AZ43:BJ43" si="38">SUM(AZ7:AZ42)</f>
        <v>26598.066666666666</v>
      </c>
      <c r="BA43" s="279">
        <f t="shared" si="38"/>
        <v>30210.716666666667</v>
      </c>
      <c r="BB43" s="279">
        <f t="shared" si="38"/>
        <v>30210.716666666667</v>
      </c>
      <c r="BC43" s="279">
        <f t="shared" si="38"/>
        <v>35105.300000000003</v>
      </c>
      <c r="BD43" s="279">
        <f t="shared" si="38"/>
        <v>31492.649999999998</v>
      </c>
      <c r="BE43" s="279">
        <f t="shared" si="38"/>
        <v>35105.299999999996</v>
      </c>
      <c r="BF43" s="279">
        <f t="shared" si="38"/>
        <v>35105.299999999996</v>
      </c>
      <c r="BG43" s="279">
        <f t="shared" si="38"/>
        <v>31492.649999999998</v>
      </c>
      <c r="BH43" s="279">
        <f t="shared" si="38"/>
        <v>31492.649999999998</v>
      </c>
      <c r="BI43" s="279">
        <f t="shared" si="38"/>
        <v>27341.816666666666</v>
      </c>
      <c r="BJ43" s="279">
        <f t="shared" si="38"/>
        <v>27341.816666666666</v>
      </c>
      <c r="BK43" s="279">
        <f>SUM(AY43:BJ44)</f>
        <v>368095.05</v>
      </c>
      <c r="BL43" s="279">
        <f>SUM(BL7:BL42)</f>
        <v>28623.749999999996</v>
      </c>
      <c r="BM43" s="279">
        <f t="shared" ref="BM43:BW43" si="39">SUM(BM7:BM42)</f>
        <v>28623.749999999996</v>
      </c>
      <c r="BN43" s="279">
        <f t="shared" si="39"/>
        <v>32774.583333333328</v>
      </c>
      <c r="BO43" s="279">
        <f t="shared" si="39"/>
        <v>32774.583333333328</v>
      </c>
      <c r="BP43" s="279">
        <f t="shared" si="39"/>
        <v>31492.649999999998</v>
      </c>
      <c r="BQ43" s="279">
        <f t="shared" si="39"/>
        <v>31492.649999999998</v>
      </c>
      <c r="BR43" s="279">
        <f t="shared" si="39"/>
        <v>30954.466666666667</v>
      </c>
      <c r="BS43" s="279">
        <f t="shared" si="39"/>
        <v>30954.466666666667</v>
      </c>
      <c r="BT43" s="279">
        <f t="shared" si="39"/>
        <v>30954.466666666667</v>
      </c>
      <c r="BU43" s="279">
        <f t="shared" si="39"/>
        <v>30954.466666666667</v>
      </c>
      <c r="BV43" s="279">
        <f t="shared" si="39"/>
        <v>29672.533333333336</v>
      </c>
      <c r="BW43" s="279">
        <f t="shared" si="39"/>
        <v>29672.533333333336</v>
      </c>
      <c r="BX43" s="310">
        <f>SUM(BL43:BW44)</f>
        <v>368944.89999999997</v>
      </c>
    </row>
    <row r="44" spans="9:76" s="63" customFormat="1" ht="15.75" thickBot="1" x14ac:dyDescent="0.3">
      <c r="I44" s="278"/>
      <c r="J44" s="314"/>
      <c r="K44" s="315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311"/>
    </row>
    <row r="45" spans="9:76" s="63" customFormat="1" ht="15.75" thickTop="1" x14ac:dyDescent="0.25"/>
  </sheetData>
  <mergeCells count="92">
    <mergeCell ref="A16:B16"/>
    <mergeCell ref="Y3:AK4"/>
    <mergeCell ref="AL3:AX4"/>
    <mergeCell ref="AY3:BK4"/>
    <mergeCell ref="BL3:BX4"/>
    <mergeCell ref="L5:W5"/>
    <mergeCell ref="X5:X6"/>
    <mergeCell ref="Y5:AJ5"/>
    <mergeCell ref="AK5:AK6"/>
    <mergeCell ref="AL5:AW5"/>
    <mergeCell ref="AX5:AX6"/>
    <mergeCell ref="I3:I44"/>
    <mergeCell ref="J3:J6"/>
    <mergeCell ref="K3:K6"/>
    <mergeCell ref="L3:X4"/>
    <mergeCell ref="AY5:BJ5"/>
    <mergeCell ref="BK5:BK6"/>
    <mergeCell ref="BL5:BW5"/>
    <mergeCell ref="BX5:BX6"/>
    <mergeCell ref="S14:W14"/>
    <mergeCell ref="J43:K44"/>
    <mergeCell ref="L43:L44"/>
    <mergeCell ref="M43:M44"/>
    <mergeCell ref="N43:N44"/>
    <mergeCell ref="O43:O44"/>
    <mergeCell ref="AA43:AA44"/>
    <mergeCell ref="P43:P44"/>
    <mergeCell ref="Q43:Q44"/>
    <mergeCell ref="R43:R44"/>
    <mergeCell ref="S43:S44"/>
    <mergeCell ref="T43:T44"/>
    <mergeCell ref="U43:U44"/>
    <mergeCell ref="A21:C21"/>
    <mergeCell ref="AF21:AJ21"/>
    <mergeCell ref="AS28:AW28"/>
    <mergeCell ref="BF35:BJ35"/>
    <mergeCell ref="BS42:BW42"/>
    <mergeCell ref="V43:V44"/>
    <mergeCell ref="W43:W44"/>
    <mergeCell ref="X43:X44"/>
    <mergeCell ref="Y43:Y44"/>
    <mergeCell ref="Z43:Z44"/>
    <mergeCell ref="AM43:AM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AL43:AL44"/>
    <mergeCell ref="AY43:AY44"/>
    <mergeCell ref="AN43:AN44"/>
    <mergeCell ref="AO43:AO44"/>
    <mergeCell ref="AP43:AP44"/>
    <mergeCell ref="AQ43:AQ44"/>
    <mergeCell ref="AR43:AR44"/>
    <mergeCell ref="AS43:AS44"/>
    <mergeCell ref="AT43:AT44"/>
    <mergeCell ref="AU43:AU44"/>
    <mergeCell ref="AV43:AV44"/>
    <mergeCell ref="AW43:AW44"/>
    <mergeCell ref="AX43:AX44"/>
    <mergeCell ref="BH43:BH44"/>
    <mergeCell ref="BI43:BI44"/>
    <mergeCell ref="BJ43:BJ44"/>
    <mergeCell ref="BK43:BK44"/>
    <mergeCell ref="AZ43:AZ44"/>
    <mergeCell ref="BA43:BA44"/>
    <mergeCell ref="BB43:BB44"/>
    <mergeCell ref="BC43:BC44"/>
    <mergeCell ref="BD43:BD44"/>
    <mergeCell ref="BE43:BE44"/>
    <mergeCell ref="BX43:BX44"/>
    <mergeCell ref="I1:BX2"/>
    <mergeCell ref="BR43:BR44"/>
    <mergeCell ref="BS43:BS44"/>
    <mergeCell ref="BT43:BT44"/>
    <mergeCell ref="BU43:BU44"/>
    <mergeCell ref="BV43:BV44"/>
    <mergeCell ref="BW43:BW44"/>
    <mergeCell ref="BL43:BL44"/>
    <mergeCell ref="BM43:BM44"/>
    <mergeCell ref="BN43:BN44"/>
    <mergeCell ref="BO43:BO44"/>
    <mergeCell ref="BP43:BP44"/>
    <mergeCell ref="BQ43:BQ44"/>
    <mergeCell ref="BF43:BF44"/>
    <mergeCell ref="BG43:BG44"/>
  </mergeCells>
  <dataValidations disablePrompts="1" count="1">
    <dataValidation type="list" allowBlank="1" showInputMessage="1" showErrorMessage="1" sqref="J7:J42" xr:uid="{26158EF1-E8F8-4ED0-8E5B-ADAE947BBF59}">
      <formula1>$A$9:$A$11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58"/>
  <sheetViews>
    <sheetView showGridLines="0" zoomScaleNormal="100" workbookViewId="0">
      <selection activeCell="N39" sqref="A39:XFD57"/>
    </sheetView>
  </sheetViews>
  <sheetFormatPr defaultColWidth="9.140625" defaultRowHeight="16.5" outlineLevelRow="1" x14ac:dyDescent="0.25"/>
  <cols>
    <col min="1" max="1" width="3.28515625" style="1" customWidth="1"/>
    <col min="2" max="2" width="14.5703125" style="1" bestFit="1" customWidth="1"/>
    <col min="3" max="3" width="13.140625" style="1" bestFit="1" customWidth="1"/>
    <col min="4" max="4" width="13.42578125" style="1" bestFit="1" customWidth="1"/>
    <col min="5" max="5" width="19.140625" style="1" bestFit="1" customWidth="1"/>
    <col min="6" max="6" width="18.42578125" style="1" bestFit="1" customWidth="1"/>
    <col min="7" max="7" width="19.5703125" style="1" bestFit="1" customWidth="1"/>
    <col min="8" max="8" width="16.7109375" style="1" bestFit="1" customWidth="1"/>
    <col min="9" max="9" width="22.85546875" style="1" bestFit="1" customWidth="1"/>
    <col min="10" max="10" width="21.42578125" style="1" bestFit="1" customWidth="1"/>
    <col min="11" max="11" width="3.28515625" style="1" customWidth="1"/>
    <col min="12" max="14" width="13.42578125" style="1" bestFit="1" customWidth="1"/>
    <col min="15" max="15" width="19.140625" style="1" bestFit="1" customWidth="1"/>
    <col min="16" max="16" width="18.42578125" style="1" bestFit="1" customWidth="1"/>
    <col min="17" max="17" width="19.5703125" style="1" bestFit="1" customWidth="1"/>
    <col min="18" max="18" width="15" style="1" bestFit="1" customWidth="1"/>
    <col min="19" max="19" width="21" style="1" bestFit="1" customWidth="1"/>
    <col min="20" max="20" width="16.42578125" style="1" bestFit="1" customWidth="1"/>
    <col min="21" max="21" width="3.140625" style="1" customWidth="1"/>
    <col min="22" max="22" width="12.7109375" style="1" bestFit="1" customWidth="1"/>
    <col min="23" max="24" width="13.42578125" style="1" bestFit="1" customWidth="1"/>
    <col min="25" max="25" width="19.140625" style="1" bestFit="1" customWidth="1"/>
    <col min="26" max="26" width="18.42578125" style="1" bestFit="1" customWidth="1"/>
    <col min="27" max="27" width="19.5703125" style="1" bestFit="1" customWidth="1"/>
    <col min="28" max="28" width="15" style="1" bestFit="1" customWidth="1"/>
    <col min="29" max="29" width="21" style="1" bestFit="1" customWidth="1"/>
    <col min="30" max="30" width="16.42578125" style="1" bestFit="1" customWidth="1"/>
    <col min="31" max="16384" width="9.140625" style="1"/>
  </cols>
  <sheetData>
    <row r="1" spans="2:30" ht="17.25" customHeight="1" thickTop="1" x14ac:dyDescent="0.25">
      <c r="B1" s="341" t="s">
        <v>185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3"/>
    </row>
    <row r="2" spans="2:30" ht="17.25" thickBot="1" x14ac:dyDescent="0.3">
      <c r="B2" s="344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6"/>
    </row>
    <row r="3" spans="2:30" ht="17.25" customHeight="1" thickTop="1" thickBot="1" x14ac:dyDescent="0.3"/>
    <row r="4" spans="2:30" ht="22.5" thickTop="1" thickBot="1" x14ac:dyDescent="0.3">
      <c r="B4" s="226" t="s">
        <v>0</v>
      </c>
      <c r="C4" s="227"/>
      <c r="D4" s="227"/>
      <c r="E4" s="228"/>
      <c r="F4" s="208" t="s">
        <v>61</v>
      </c>
      <c r="G4" s="209"/>
      <c r="H4" s="209"/>
      <c r="I4" s="209"/>
      <c r="J4" s="210"/>
      <c r="L4" s="351" t="s">
        <v>213</v>
      </c>
      <c r="M4" s="352"/>
      <c r="N4" s="351" t="s">
        <v>214</v>
      </c>
      <c r="O4" s="352"/>
    </row>
    <row r="5" spans="2:30" ht="17.25" thickBot="1" x14ac:dyDescent="0.3">
      <c r="B5" s="229"/>
      <c r="C5" s="230"/>
      <c r="D5" s="230"/>
      <c r="E5" s="231"/>
      <c r="F5" s="17" t="s">
        <v>5</v>
      </c>
      <c r="G5" s="18" t="s">
        <v>14</v>
      </c>
      <c r="H5" s="18" t="s">
        <v>37</v>
      </c>
      <c r="I5" s="18" t="s">
        <v>40</v>
      </c>
      <c r="J5" s="19" t="s">
        <v>39</v>
      </c>
      <c r="L5" s="138" t="s">
        <v>207</v>
      </c>
      <c r="M5" s="69">
        <v>179.9</v>
      </c>
      <c r="N5" s="349">
        <v>799</v>
      </c>
      <c r="O5" s="350"/>
      <c r="W5" s="32"/>
      <c r="X5" s="43"/>
    </row>
    <row r="6" spans="2:30" ht="17.25" thickBot="1" x14ac:dyDescent="0.3">
      <c r="B6" s="235" t="s">
        <v>1</v>
      </c>
      <c r="C6" s="11" t="s">
        <v>2</v>
      </c>
      <c r="D6" s="2">
        <v>1</v>
      </c>
      <c r="E6" s="347">
        <f>SUM(D6:D8)</f>
        <v>3</v>
      </c>
      <c r="F6" s="15" t="s">
        <v>2</v>
      </c>
      <c r="G6" s="13">
        <f>J15+J18</f>
        <v>13330.025</v>
      </c>
      <c r="H6" s="13">
        <f>J25</f>
        <v>1123.164</v>
      </c>
      <c r="I6" s="13">
        <f>J32</f>
        <v>3194</v>
      </c>
      <c r="J6" s="14">
        <f>J34</f>
        <v>9012.860999999999</v>
      </c>
      <c r="L6" s="140" t="s">
        <v>208</v>
      </c>
      <c r="M6" s="141">
        <v>269.89999999999998</v>
      </c>
      <c r="N6" s="43"/>
      <c r="V6" s="32"/>
      <c r="X6" s="32"/>
      <c r="Y6" s="32"/>
    </row>
    <row r="7" spans="2:30" ht="17.25" thickBot="1" x14ac:dyDescent="0.3">
      <c r="B7" s="236"/>
      <c r="C7" s="11" t="s">
        <v>3</v>
      </c>
      <c r="D7" s="2">
        <v>1</v>
      </c>
      <c r="E7" s="347"/>
      <c r="F7" s="15" t="s">
        <v>3</v>
      </c>
      <c r="G7" s="13">
        <f>T15+T18</f>
        <v>35015.025000000001</v>
      </c>
      <c r="H7" s="13">
        <f>T25</f>
        <v>3258.6014999999998</v>
      </c>
      <c r="I7" s="13">
        <f>T32</f>
        <v>8130.181818181818</v>
      </c>
      <c r="J7" s="14">
        <f>T34</f>
        <v>23626.241681818181</v>
      </c>
      <c r="L7" s="138" t="s">
        <v>209</v>
      </c>
      <c r="M7" s="69">
        <v>359.9</v>
      </c>
      <c r="W7" s="32"/>
      <c r="X7" s="43"/>
      <c r="Y7" s="43"/>
    </row>
    <row r="8" spans="2:30" ht="17.25" thickBot="1" x14ac:dyDescent="0.3">
      <c r="B8" s="237"/>
      <c r="C8" s="12" t="s">
        <v>4</v>
      </c>
      <c r="D8" s="7">
        <v>1</v>
      </c>
      <c r="E8" s="348"/>
      <c r="F8" s="15" t="s">
        <v>4</v>
      </c>
      <c r="G8" s="13">
        <f>AD15+AD18</f>
        <v>43653.424999999996</v>
      </c>
      <c r="H8" s="13">
        <f>AD25</f>
        <v>4165.6334999999999</v>
      </c>
      <c r="I8" s="13">
        <f>AD32</f>
        <v>10453.09090909091</v>
      </c>
      <c r="J8" s="14">
        <f>AD34</f>
        <v>29034.70059090908</v>
      </c>
      <c r="L8" s="140" t="s">
        <v>210</v>
      </c>
      <c r="M8" s="141">
        <v>449.9</v>
      </c>
      <c r="N8" s="43"/>
    </row>
    <row r="9" spans="2:30" ht="18" thickTop="1" thickBot="1" x14ac:dyDescent="0.3">
      <c r="F9" s="16" t="s">
        <v>13</v>
      </c>
      <c r="G9" s="20">
        <f>SUM(G6:G8)</f>
        <v>91998.475000000006</v>
      </c>
      <c r="H9" s="20">
        <f t="shared" ref="H9:J9" si="0">SUM(H6:H8)</f>
        <v>8547.3989999999994</v>
      </c>
      <c r="I9" s="20">
        <f t="shared" si="0"/>
        <v>21777.272727272728</v>
      </c>
      <c r="J9" s="21">
        <f t="shared" si="0"/>
        <v>61673.803272727258</v>
      </c>
      <c r="L9" s="138" t="s">
        <v>211</v>
      </c>
      <c r="M9" s="69">
        <v>539.9</v>
      </c>
    </row>
    <row r="10" spans="2:30" ht="18" thickTop="1" thickBot="1" x14ac:dyDescent="0.3">
      <c r="G10" s="32"/>
      <c r="H10" s="32"/>
      <c r="I10" s="32"/>
      <c r="J10" s="32"/>
      <c r="L10" s="142" t="s">
        <v>212</v>
      </c>
      <c r="M10" s="143">
        <v>629.9</v>
      </c>
    </row>
    <row r="11" spans="2:30" ht="18" thickTop="1" thickBot="1" x14ac:dyDescent="0.3"/>
    <row r="12" spans="2:30" ht="18" thickBot="1" x14ac:dyDescent="0.3">
      <c r="B12" s="334" t="s">
        <v>75</v>
      </c>
      <c r="C12" s="335"/>
      <c r="D12" s="335"/>
      <c r="E12" s="335"/>
      <c r="F12" s="335"/>
      <c r="G12" s="335"/>
      <c r="H12" s="335"/>
      <c r="I12" s="335"/>
      <c r="J12" s="336"/>
      <c r="L12" s="334" t="s">
        <v>79</v>
      </c>
      <c r="M12" s="335"/>
      <c r="N12" s="335"/>
      <c r="O12" s="335"/>
      <c r="P12" s="335"/>
      <c r="Q12" s="335"/>
      <c r="R12" s="335"/>
      <c r="S12" s="335"/>
      <c r="T12" s="336"/>
      <c r="V12" s="334" t="s">
        <v>62</v>
      </c>
      <c r="W12" s="335"/>
      <c r="X12" s="335"/>
      <c r="Y12" s="335"/>
      <c r="Z12" s="335"/>
      <c r="AA12" s="335"/>
      <c r="AB12" s="335"/>
      <c r="AC12" s="335"/>
      <c r="AD12" s="336"/>
    </row>
    <row r="13" spans="2:30" ht="18" thickBot="1" x14ac:dyDescent="0.3">
      <c r="B13" s="323" t="s">
        <v>16</v>
      </c>
      <c r="C13" s="324"/>
      <c r="D13" s="324"/>
      <c r="E13" s="324"/>
      <c r="F13" s="324"/>
      <c r="G13" s="324"/>
      <c r="H13" s="324"/>
      <c r="I13" s="324"/>
      <c r="J13" s="331"/>
      <c r="L13" s="323" t="s">
        <v>16</v>
      </c>
      <c r="M13" s="324"/>
      <c r="N13" s="324"/>
      <c r="O13" s="324"/>
      <c r="P13" s="324"/>
      <c r="Q13" s="324"/>
      <c r="R13" s="324"/>
      <c r="S13" s="324"/>
      <c r="T13" s="331"/>
      <c r="V13" s="323" t="s">
        <v>67</v>
      </c>
      <c r="W13" s="324"/>
      <c r="X13" s="324"/>
      <c r="Y13" s="324"/>
      <c r="Z13" s="324"/>
      <c r="AA13" s="324"/>
      <c r="AB13" s="324"/>
      <c r="AC13" s="324"/>
      <c r="AD13" s="331"/>
    </row>
    <row r="14" spans="2:30" ht="17.25" x14ac:dyDescent="0.25">
      <c r="B14" s="5" t="s">
        <v>6</v>
      </c>
      <c r="C14" s="5" t="s">
        <v>7</v>
      </c>
      <c r="D14" s="5" t="s">
        <v>8</v>
      </c>
      <c r="E14" s="5" t="s">
        <v>9</v>
      </c>
      <c r="F14" s="5" t="s">
        <v>10</v>
      </c>
      <c r="G14" s="5" t="s">
        <v>11</v>
      </c>
      <c r="H14" s="5" t="s">
        <v>12</v>
      </c>
      <c r="I14" s="5" t="s">
        <v>15</v>
      </c>
      <c r="J14" s="5" t="s">
        <v>14</v>
      </c>
      <c r="L14" s="5" t="s">
        <v>6</v>
      </c>
      <c r="M14" s="5" t="s">
        <v>7</v>
      </c>
      <c r="N14" s="5" t="s">
        <v>8</v>
      </c>
      <c r="O14" s="5" t="s">
        <v>9</v>
      </c>
      <c r="P14" s="5" t="s">
        <v>10</v>
      </c>
      <c r="Q14" s="5" t="s">
        <v>11</v>
      </c>
      <c r="R14" s="5" t="s">
        <v>12</v>
      </c>
      <c r="S14" s="5" t="s">
        <v>15</v>
      </c>
      <c r="T14" s="5" t="s">
        <v>14</v>
      </c>
      <c r="V14" s="5" t="s">
        <v>6</v>
      </c>
      <c r="W14" s="5" t="s">
        <v>7</v>
      </c>
      <c r="X14" s="5" t="s">
        <v>8</v>
      </c>
      <c r="Y14" s="5" t="s">
        <v>9</v>
      </c>
      <c r="Z14" s="5" t="s">
        <v>10</v>
      </c>
      <c r="AA14" s="5" t="s">
        <v>11</v>
      </c>
      <c r="AB14" s="5" t="s">
        <v>12</v>
      </c>
      <c r="AC14" s="5" t="s">
        <v>15</v>
      </c>
      <c r="AD14" s="5" t="s">
        <v>14</v>
      </c>
    </row>
    <row r="15" spans="2:30" ht="18.75" thickBot="1" x14ac:dyDescent="0.3">
      <c r="B15" s="3" t="s">
        <v>36</v>
      </c>
      <c r="C15" s="4">
        <v>7729.69</v>
      </c>
      <c r="D15" s="3">
        <f>D6*22</f>
        <v>22</v>
      </c>
      <c r="E15" s="4">
        <f>D6*32372.7</f>
        <v>32372.7</v>
      </c>
      <c r="F15" s="4">
        <f>(C15*0.3)*12</f>
        <v>27826.883999999998</v>
      </c>
      <c r="G15" s="4">
        <f>(C15*0.5)*12</f>
        <v>46378.14</v>
      </c>
      <c r="H15" s="3" t="s">
        <v>78</v>
      </c>
      <c r="I15" s="4">
        <f>E15/D15</f>
        <v>1471.4863636363636</v>
      </c>
      <c r="J15" s="9">
        <f>D15*M8+N5*D6</f>
        <v>10696.8</v>
      </c>
      <c r="L15" s="3" t="s">
        <v>36</v>
      </c>
      <c r="M15" s="4">
        <v>15899.23</v>
      </c>
      <c r="N15" s="3">
        <f>D7*56</f>
        <v>56</v>
      </c>
      <c r="O15" s="4">
        <f>D7*89769.3</f>
        <v>89769.3</v>
      </c>
      <c r="P15" s="4">
        <f>(M15*0.3)*12</f>
        <v>57237.227999999988</v>
      </c>
      <c r="Q15" s="4">
        <f>(M15*0.5)*12</f>
        <v>95395.38</v>
      </c>
      <c r="R15" s="3" t="s">
        <v>77</v>
      </c>
      <c r="S15" s="4">
        <f>O15/N15</f>
        <v>1603.0232142857144</v>
      </c>
      <c r="T15" s="9">
        <f>N15*M9+799.9*D7</f>
        <v>31034.3</v>
      </c>
      <c r="V15" s="3" t="s">
        <v>36</v>
      </c>
      <c r="W15" s="4">
        <v>26281.77</v>
      </c>
      <c r="X15" s="3">
        <f>D8*72</f>
        <v>72</v>
      </c>
      <c r="Y15" s="4">
        <f>D8*114387.7</f>
        <v>114387.7</v>
      </c>
      <c r="Z15" s="4">
        <f>(W15*0.3)*12</f>
        <v>94614.372000000003</v>
      </c>
      <c r="AA15" s="4">
        <f>(W15*0.5)*12</f>
        <v>157690.62</v>
      </c>
      <c r="AB15" s="3" t="s">
        <v>72</v>
      </c>
      <c r="AC15" s="4">
        <f>Y15/X15</f>
        <v>1588.7180555555556</v>
      </c>
      <c r="AD15" s="9">
        <f>X15*M9+799.9*D8</f>
        <v>39672.699999999997</v>
      </c>
    </row>
    <row r="16" spans="2:30" ht="18" thickBot="1" x14ac:dyDescent="0.3">
      <c r="B16" s="323" t="s">
        <v>75</v>
      </c>
      <c r="C16" s="324"/>
      <c r="D16" s="324"/>
      <c r="E16" s="324"/>
      <c r="F16" s="324"/>
      <c r="G16" s="324"/>
      <c r="H16" s="324"/>
      <c r="I16" s="324"/>
      <c r="J16" s="331"/>
      <c r="L16" s="323" t="s">
        <v>68</v>
      </c>
      <c r="M16" s="324"/>
      <c r="N16" s="324"/>
      <c r="O16" s="324"/>
      <c r="P16" s="324"/>
      <c r="Q16" s="324"/>
      <c r="R16" s="324"/>
      <c r="S16" s="324"/>
      <c r="T16" s="331"/>
      <c r="V16" s="323" t="s">
        <v>68</v>
      </c>
      <c r="W16" s="324"/>
      <c r="X16" s="324"/>
      <c r="Y16" s="324"/>
      <c r="Z16" s="324"/>
      <c r="AA16" s="324"/>
      <c r="AB16" s="324"/>
      <c r="AC16" s="324"/>
      <c r="AD16" s="331"/>
    </row>
    <row r="17" spans="2:30" ht="17.25" x14ac:dyDescent="0.25">
      <c r="B17" s="5" t="s">
        <v>64</v>
      </c>
      <c r="C17" s="5" t="s">
        <v>65</v>
      </c>
      <c r="D17" s="5" t="s">
        <v>69</v>
      </c>
      <c r="E17" s="5" t="s">
        <v>66</v>
      </c>
      <c r="F17" s="41" t="s">
        <v>71</v>
      </c>
      <c r="G17" s="41" t="s">
        <v>232</v>
      </c>
      <c r="H17" s="5" t="s">
        <v>70</v>
      </c>
      <c r="I17" s="5" t="s">
        <v>15</v>
      </c>
      <c r="J17" s="5" t="s">
        <v>14</v>
      </c>
      <c r="L17" s="5" t="s">
        <v>64</v>
      </c>
      <c r="M17" s="5" t="s">
        <v>65</v>
      </c>
      <c r="N17" s="5" t="s">
        <v>69</v>
      </c>
      <c r="O17" s="5" t="s">
        <v>66</v>
      </c>
      <c r="P17" s="41" t="s">
        <v>71</v>
      </c>
      <c r="Q17" s="41" t="s">
        <v>232</v>
      </c>
      <c r="R17" s="5" t="s">
        <v>70</v>
      </c>
      <c r="S17" s="5" t="s">
        <v>15</v>
      </c>
      <c r="T17" s="5" t="s">
        <v>14</v>
      </c>
      <c r="V17" s="5" t="s">
        <v>64</v>
      </c>
      <c r="W17" s="5" t="s">
        <v>65</v>
      </c>
      <c r="X17" s="5" t="s">
        <v>69</v>
      </c>
      <c r="Y17" s="5" t="s">
        <v>66</v>
      </c>
      <c r="Z17" s="41" t="s">
        <v>71</v>
      </c>
      <c r="AA17" s="41" t="s">
        <v>232</v>
      </c>
      <c r="AB17" s="5" t="s">
        <v>70</v>
      </c>
      <c r="AC17" s="5" t="s">
        <v>15</v>
      </c>
      <c r="AD17" s="5" t="s">
        <v>14</v>
      </c>
    </row>
    <row r="18" spans="2:30" ht="18.75" thickBot="1" x14ac:dyDescent="0.3">
      <c r="B18" s="40" t="s">
        <v>76</v>
      </c>
      <c r="C18" s="30">
        <f>D6*299.9</f>
        <v>299.89999999999998</v>
      </c>
      <c r="D18" s="30">
        <f>C18*12</f>
        <v>3598.7999999999997</v>
      </c>
      <c r="E18" s="30">
        <f>G18+D18+H18</f>
        <v>7523.5</v>
      </c>
      <c r="F18" s="42" t="s">
        <v>73</v>
      </c>
      <c r="G18" s="42">
        <f>D6*2124.8</f>
        <v>2124.8000000000002</v>
      </c>
      <c r="H18" s="30">
        <f>D6*1799.9</f>
        <v>1799.9</v>
      </c>
      <c r="I18" s="30">
        <f>E18/D15</f>
        <v>341.97727272727275</v>
      </c>
      <c r="J18" s="9">
        <f>E18*0.35</f>
        <v>2633.2249999999999</v>
      </c>
      <c r="L18" s="40" t="s">
        <v>63</v>
      </c>
      <c r="M18" s="30">
        <f>D7*499.9</f>
        <v>499.9</v>
      </c>
      <c r="N18" s="30">
        <f>M18*12</f>
        <v>5998.7999999999993</v>
      </c>
      <c r="O18" s="30">
        <f>Q18+N18+R18</f>
        <v>11373.499999999998</v>
      </c>
      <c r="P18" s="42" t="s">
        <v>74</v>
      </c>
      <c r="Q18" s="42">
        <f>D7*2974.8</f>
        <v>2974.8</v>
      </c>
      <c r="R18" s="30">
        <f>D7*2399.9</f>
        <v>2399.9</v>
      </c>
      <c r="S18" s="30">
        <f>O18/N15</f>
        <v>203.09821428571425</v>
      </c>
      <c r="T18" s="9">
        <f>O18*0.35</f>
        <v>3980.724999999999</v>
      </c>
      <c r="V18" s="40" t="s">
        <v>63</v>
      </c>
      <c r="W18" s="30">
        <f>D8*499.9</f>
        <v>499.9</v>
      </c>
      <c r="X18" s="30">
        <f>W18*12</f>
        <v>5998.7999999999993</v>
      </c>
      <c r="Y18" s="30">
        <f>AA18+X18+AB18</f>
        <v>11373.499999999998</v>
      </c>
      <c r="Z18" s="42" t="s">
        <v>74</v>
      </c>
      <c r="AA18" s="42">
        <f>D8*2974.8</f>
        <v>2974.8</v>
      </c>
      <c r="AB18" s="30">
        <f>D8*2399.9</f>
        <v>2399.9</v>
      </c>
      <c r="AC18" s="30">
        <f>Y18/X15</f>
        <v>157.96527777777774</v>
      </c>
      <c r="AD18" s="9">
        <f>Y18*0.35</f>
        <v>3980.724999999999</v>
      </c>
    </row>
    <row r="19" spans="2:30" ht="18" thickBot="1" x14ac:dyDescent="0.3">
      <c r="B19" s="323" t="s">
        <v>17</v>
      </c>
      <c r="C19" s="324"/>
      <c r="D19" s="324"/>
      <c r="E19" s="324"/>
      <c r="F19" s="324"/>
      <c r="G19" s="324"/>
      <c r="H19" s="324"/>
      <c r="I19" s="324"/>
      <c r="J19" s="331"/>
      <c r="L19" s="323" t="s">
        <v>17</v>
      </c>
      <c r="M19" s="324"/>
      <c r="N19" s="324"/>
      <c r="O19" s="324"/>
      <c r="P19" s="324"/>
      <c r="Q19" s="324"/>
      <c r="R19" s="324"/>
      <c r="S19" s="324"/>
      <c r="T19" s="331"/>
      <c r="V19" s="323" t="s">
        <v>17</v>
      </c>
      <c r="W19" s="324"/>
      <c r="X19" s="324"/>
      <c r="Y19" s="324"/>
      <c r="Z19" s="324"/>
      <c r="AA19" s="324"/>
      <c r="AB19" s="324"/>
      <c r="AC19" s="324"/>
      <c r="AD19" s="331"/>
    </row>
    <row r="20" spans="2:30" x14ac:dyDescent="0.25">
      <c r="B20" s="332" t="s">
        <v>18</v>
      </c>
      <c r="C20" s="332"/>
      <c r="D20" s="332"/>
      <c r="E20" s="332"/>
      <c r="F20" s="22">
        <v>0</v>
      </c>
      <c r="G20" s="333" t="s">
        <v>19</v>
      </c>
      <c r="H20" s="333"/>
      <c r="I20" s="333"/>
      <c r="J20" s="23">
        <f>J15*F20</f>
        <v>0</v>
      </c>
      <c r="L20" s="332" t="s">
        <v>18</v>
      </c>
      <c r="M20" s="332"/>
      <c r="N20" s="332"/>
      <c r="O20" s="332"/>
      <c r="P20" s="22">
        <v>0</v>
      </c>
      <c r="Q20" s="333" t="s">
        <v>19</v>
      </c>
      <c r="R20" s="333"/>
      <c r="S20" s="333"/>
      <c r="T20" s="23">
        <f>T15*P20</f>
        <v>0</v>
      </c>
      <c r="V20" s="332" t="s">
        <v>18</v>
      </c>
      <c r="W20" s="332"/>
      <c r="X20" s="332"/>
      <c r="Y20" s="332"/>
      <c r="Z20" s="22">
        <v>0</v>
      </c>
      <c r="AA20" s="333" t="s">
        <v>19</v>
      </c>
      <c r="AB20" s="333"/>
      <c r="AC20" s="333"/>
      <c r="AD20" s="23">
        <f>AD15*Z20</f>
        <v>0</v>
      </c>
    </row>
    <row r="21" spans="2:30" x14ac:dyDescent="0.25">
      <c r="B21" s="337" t="s">
        <v>20</v>
      </c>
      <c r="C21" s="337"/>
      <c r="D21" s="337"/>
      <c r="E21" s="337"/>
      <c r="F21" s="24">
        <v>0</v>
      </c>
      <c r="G21" s="338" t="s">
        <v>21</v>
      </c>
      <c r="H21" s="338"/>
      <c r="I21" s="338"/>
      <c r="J21" s="25">
        <f>J15*F21</f>
        <v>0</v>
      </c>
      <c r="L21" s="337" t="s">
        <v>20</v>
      </c>
      <c r="M21" s="337"/>
      <c r="N21" s="337"/>
      <c r="O21" s="337"/>
      <c r="P21" s="24">
        <v>0</v>
      </c>
      <c r="Q21" s="338" t="s">
        <v>21</v>
      </c>
      <c r="R21" s="338"/>
      <c r="S21" s="338"/>
      <c r="T21" s="25">
        <f>T15*P21</f>
        <v>0</v>
      </c>
      <c r="V21" s="337" t="s">
        <v>20</v>
      </c>
      <c r="W21" s="337"/>
      <c r="X21" s="337"/>
      <c r="Y21" s="337"/>
      <c r="Z21" s="24">
        <v>0</v>
      </c>
      <c r="AA21" s="338" t="s">
        <v>21</v>
      </c>
      <c r="AB21" s="338"/>
      <c r="AC21" s="338"/>
      <c r="AD21" s="25">
        <f>AD15*Z21</f>
        <v>0</v>
      </c>
    </row>
    <row r="22" spans="2:30" x14ac:dyDescent="0.25">
      <c r="B22" s="337" t="s">
        <v>22</v>
      </c>
      <c r="C22" s="337"/>
      <c r="D22" s="337"/>
      <c r="E22" s="337"/>
      <c r="F22" s="26">
        <v>9.5000000000000001E-2</v>
      </c>
      <c r="G22" s="338" t="s">
        <v>23</v>
      </c>
      <c r="H22" s="338"/>
      <c r="I22" s="338"/>
      <c r="J22" s="25">
        <f>J15*F22</f>
        <v>1016.1959999999999</v>
      </c>
      <c r="L22" s="337" t="s">
        <v>22</v>
      </c>
      <c r="M22" s="337"/>
      <c r="N22" s="337"/>
      <c r="O22" s="337"/>
      <c r="P22" s="26">
        <v>9.5000000000000001E-2</v>
      </c>
      <c r="Q22" s="338" t="s">
        <v>23</v>
      </c>
      <c r="R22" s="338"/>
      <c r="S22" s="338"/>
      <c r="T22" s="25">
        <f>T15*P22</f>
        <v>2948.2584999999999</v>
      </c>
      <c r="V22" s="337" t="s">
        <v>22</v>
      </c>
      <c r="W22" s="337"/>
      <c r="X22" s="337"/>
      <c r="Y22" s="337"/>
      <c r="Z22" s="26">
        <v>9.5000000000000001E-2</v>
      </c>
      <c r="AA22" s="338" t="s">
        <v>23</v>
      </c>
      <c r="AB22" s="338"/>
      <c r="AC22" s="338"/>
      <c r="AD22" s="25">
        <f>AD15*Z22</f>
        <v>3768.9064999999996</v>
      </c>
    </row>
    <row r="23" spans="2:30" x14ac:dyDescent="0.25">
      <c r="B23" s="337" t="s">
        <v>24</v>
      </c>
      <c r="C23" s="337"/>
      <c r="D23" s="337"/>
      <c r="E23" s="337"/>
      <c r="F23" s="26">
        <v>0.01</v>
      </c>
      <c r="G23" s="338" t="s">
        <v>25</v>
      </c>
      <c r="H23" s="338"/>
      <c r="I23" s="338"/>
      <c r="J23" s="25">
        <f>J15*F23</f>
        <v>106.96799999999999</v>
      </c>
      <c r="L23" s="337" t="s">
        <v>24</v>
      </c>
      <c r="M23" s="337"/>
      <c r="N23" s="337"/>
      <c r="O23" s="337"/>
      <c r="P23" s="26">
        <v>0.01</v>
      </c>
      <c r="Q23" s="338" t="s">
        <v>25</v>
      </c>
      <c r="R23" s="338"/>
      <c r="S23" s="338"/>
      <c r="T23" s="25">
        <f>T15*P23</f>
        <v>310.34300000000002</v>
      </c>
      <c r="V23" s="337" t="s">
        <v>24</v>
      </c>
      <c r="W23" s="337"/>
      <c r="X23" s="337"/>
      <c r="Y23" s="337"/>
      <c r="Z23" s="26">
        <v>0.01</v>
      </c>
      <c r="AA23" s="338" t="s">
        <v>25</v>
      </c>
      <c r="AB23" s="338"/>
      <c r="AC23" s="338"/>
      <c r="AD23" s="25">
        <f>AD15*Z23</f>
        <v>396.72699999999998</v>
      </c>
    </row>
    <row r="24" spans="2:30" ht="17.25" thickBot="1" x14ac:dyDescent="0.3">
      <c r="B24" s="339" t="s">
        <v>26</v>
      </c>
      <c r="C24" s="339"/>
      <c r="D24" s="339"/>
      <c r="E24" s="339"/>
      <c r="F24" s="27">
        <v>0</v>
      </c>
      <c r="G24" s="340" t="s">
        <v>27</v>
      </c>
      <c r="H24" s="340"/>
      <c r="I24" s="340"/>
      <c r="J24" s="28">
        <f>J15*F24</f>
        <v>0</v>
      </c>
      <c r="L24" s="339" t="s">
        <v>26</v>
      </c>
      <c r="M24" s="339"/>
      <c r="N24" s="339"/>
      <c r="O24" s="339"/>
      <c r="P24" s="27">
        <v>0</v>
      </c>
      <c r="Q24" s="340" t="s">
        <v>27</v>
      </c>
      <c r="R24" s="340"/>
      <c r="S24" s="340"/>
      <c r="T24" s="28">
        <f>T15*P24</f>
        <v>0</v>
      </c>
      <c r="V24" s="339" t="s">
        <v>26</v>
      </c>
      <c r="W24" s="339"/>
      <c r="X24" s="339"/>
      <c r="Y24" s="339"/>
      <c r="Z24" s="27">
        <v>0</v>
      </c>
      <c r="AA24" s="340" t="s">
        <v>27</v>
      </c>
      <c r="AB24" s="340"/>
      <c r="AC24" s="340"/>
      <c r="AD24" s="28">
        <f>AD15*Z24</f>
        <v>0</v>
      </c>
    </row>
    <row r="25" spans="2:30" ht="19.5" thickTop="1" thickBot="1" x14ac:dyDescent="0.3">
      <c r="B25" s="325" t="s">
        <v>30</v>
      </c>
      <c r="C25" s="326"/>
      <c r="D25" s="326"/>
      <c r="E25" s="326"/>
      <c r="F25" s="326"/>
      <c r="G25" s="326"/>
      <c r="H25" s="326"/>
      <c r="I25" s="327"/>
      <c r="J25" s="8">
        <f>SUM(J20:J24)</f>
        <v>1123.164</v>
      </c>
      <c r="L25" s="325" t="s">
        <v>30</v>
      </c>
      <c r="M25" s="326"/>
      <c r="N25" s="326"/>
      <c r="O25" s="326"/>
      <c r="P25" s="326"/>
      <c r="Q25" s="326"/>
      <c r="R25" s="326"/>
      <c r="S25" s="327"/>
      <c r="T25" s="8">
        <f>SUM(T20:T24)</f>
        <v>3258.6014999999998</v>
      </c>
      <c r="V25" s="325" t="s">
        <v>30</v>
      </c>
      <c r="W25" s="326"/>
      <c r="X25" s="326"/>
      <c r="Y25" s="326"/>
      <c r="Z25" s="326"/>
      <c r="AA25" s="326"/>
      <c r="AB25" s="326"/>
      <c r="AC25" s="327"/>
      <c r="AD25" s="8">
        <f>SUM(AD20:AD24)</f>
        <v>4165.6334999999999</v>
      </c>
    </row>
    <row r="26" spans="2:30" ht="4.5" customHeight="1" thickTop="1" thickBot="1" x14ac:dyDescent="0.3"/>
    <row r="27" spans="2:30" ht="19.5" thickTop="1" thickBot="1" x14ac:dyDescent="0.3">
      <c r="B27" s="328" t="s">
        <v>28</v>
      </c>
      <c r="C27" s="329"/>
      <c r="D27" s="329"/>
      <c r="E27" s="329"/>
      <c r="F27" s="29">
        <f>(J27)/(J15+J18)</f>
        <v>0.9157417934324954</v>
      </c>
      <c r="G27" s="330" t="s">
        <v>29</v>
      </c>
      <c r="H27" s="330"/>
      <c r="I27" s="330"/>
      <c r="J27" s="8">
        <f>J15+J18-J25</f>
        <v>12206.860999999999</v>
      </c>
      <c r="L27" s="328" t="s">
        <v>28</v>
      </c>
      <c r="M27" s="329"/>
      <c r="N27" s="329"/>
      <c r="O27" s="329"/>
      <c r="P27" s="29">
        <f>(T27)/(T15+T18)</f>
        <v>0.90693705059470897</v>
      </c>
      <c r="Q27" s="330" t="s">
        <v>29</v>
      </c>
      <c r="R27" s="330"/>
      <c r="S27" s="330"/>
      <c r="T27" s="8">
        <f>T15+T18-T25</f>
        <v>31756.423500000001</v>
      </c>
      <c r="V27" s="328" t="s">
        <v>28</v>
      </c>
      <c r="W27" s="329"/>
      <c r="X27" s="329"/>
      <c r="Y27" s="329"/>
      <c r="Z27" s="29">
        <f>(AD27)/(AD15+AD18)</f>
        <v>0.90457487585452911</v>
      </c>
      <c r="AA27" s="330" t="s">
        <v>29</v>
      </c>
      <c r="AB27" s="330"/>
      <c r="AC27" s="330"/>
      <c r="AD27" s="8">
        <f>AD15+AD18-AD25</f>
        <v>39487.791499999992</v>
      </c>
    </row>
    <row r="28" spans="2:30" ht="4.5" customHeight="1" thickTop="1" thickBot="1" x14ac:dyDescent="0.3"/>
    <row r="29" spans="2:30" ht="18" thickBot="1" x14ac:dyDescent="0.3">
      <c r="B29" s="323" t="s">
        <v>31</v>
      </c>
      <c r="C29" s="324"/>
      <c r="D29" s="324"/>
      <c r="E29" s="324"/>
      <c r="F29" s="324"/>
      <c r="G29" s="324"/>
      <c r="H29" s="324"/>
      <c r="I29" s="324"/>
      <c r="J29" s="331"/>
      <c r="L29" s="323" t="s">
        <v>31</v>
      </c>
      <c r="M29" s="324"/>
      <c r="N29" s="324"/>
      <c r="O29" s="324"/>
      <c r="P29" s="324"/>
      <c r="Q29" s="324"/>
      <c r="R29" s="324"/>
      <c r="S29" s="324"/>
      <c r="T29" s="331"/>
      <c r="V29" s="323" t="s">
        <v>31</v>
      </c>
      <c r="W29" s="324"/>
      <c r="X29" s="324"/>
      <c r="Y29" s="324"/>
      <c r="Z29" s="324"/>
      <c r="AA29" s="324"/>
      <c r="AB29" s="324"/>
      <c r="AC29" s="324"/>
      <c r="AD29" s="331"/>
    </row>
    <row r="30" spans="2:30" ht="18" x14ac:dyDescent="0.25">
      <c r="B30" s="332" t="s">
        <v>32</v>
      </c>
      <c r="C30" s="332"/>
      <c r="D30" s="332"/>
      <c r="E30" s="332"/>
      <c r="F30" s="6">
        <f>D15</f>
        <v>22</v>
      </c>
      <c r="G30" s="333" t="s">
        <v>52</v>
      </c>
      <c r="H30" s="333"/>
      <c r="I30" s="333"/>
      <c r="J30" s="23">
        <f>(2930/22)*F30</f>
        <v>2930</v>
      </c>
      <c r="L30" s="332" t="s">
        <v>32</v>
      </c>
      <c r="M30" s="332"/>
      <c r="N30" s="332"/>
      <c r="O30" s="332"/>
      <c r="P30" s="6">
        <f>N15</f>
        <v>56</v>
      </c>
      <c r="Q30" s="333" t="s">
        <v>52</v>
      </c>
      <c r="R30" s="333"/>
      <c r="S30" s="333"/>
      <c r="T30" s="23">
        <f>(2930/22)*P30</f>
        <v>7458.181818181818</v>
      </c>
      <c r="V30" s="332" t="s">
        <v>32</v>
      </c>
      <c r="W30" s="332"/>
      <c r="X30" s="332"/>
      <c r="Y30" s="332"/>
      <c r="Z30" s="6">
        <f>X15</f>
        <v>72</v>
      </c>
      <c r="AA30" s="333" t="s">
        <v>33</v>
      </c>
      <c r="AB30" s="333"/>
      <c r="AC30" s="333"/>
      <c r="AD30" s="23">
        <f>(2930/22)*Z30</f>
        <v>9589.0909090909099</v>
      </c>
    </row>
    <row r="31" spans="2:30" ht="18.75" thickBot="1" x14ac:dyDescent="0.3">
      <c r="B31" s="332" t="s">
        <v>41</v>
      </c>
      <c r="C31" s="332"/>
      <c r="D31" s="332"/>
      <c r="E31" s="332"/>
      <c r="F31" s="6">
        <v>20</v>
      </c>
      <c r="G31" s="333" t="s">
        <v>34</v>
      </c>
      <c r="H31" s="333"/>
      <c r="I31" s="333"/>
      <c r="J31" s="23">
        <f>F30*F31*(0.6)</f>
        <v>264</v>
      </c>
      <c r="L31" s="332" t="s">
        <v>41</v>
      </c>
      <c r="M31" s="332"/>
      <c r="N31" s="332"/>
      <c r="O31" s="332"/>
      <c r="P31" s="6">
        <v>20</v>
      </c>
      <c r="Q31" s="333" t="s">
        <v>34</v>
      </c>
      <c r="R31" s="333"/>
      <c r="S31" s="333"/>
      <c r="T31" s="23">
        <f>P30*P31*(0.6)</f>
        <v>672</v>
      </c>
      <c r="V31" s="332" t="s">
        <v>41</v>
      </c>
      <c r="W31" s="332"/>
      <c r="X31" s="332"/>
      <c r="Y31" s="332"/>
      <c r="Z31" s="6">
        <v>20</v>
      </c>
      <c r="AA31" s="333" t="s">
        <v>34</v>
      </c>
      <c r="AB31" s="333"/>
      <c r="AC31" s="333"/>
      <c r="AD31" s="23">
        <f>Z30*Z31*(0.6)</f>
        <v>864</v>
      </c>
    </row>
    <row r="32" spans="2:30" ht="19.5" thickTop="1" thickBot="1" x14ac:dyDescent="0.3">
      <c r="B32" s="325" t="s">
        <v>38</v>
      </c>
      <c r="C32" s="326"/>
      <c r="D32" s="326"/>
      <c r="E32" s="326"/>
      <c r="F32" s="326"/>
      <c r="G32" s="326"/>
      <c r="H32" s="326"/>
      <c r="I32" s="327"/>
      <c r="J32" s="8">
        <f>SUM(J30:J31)</f>
        <v>3194</v>
      </c>
      <c r="L32" s="325" t="s">
        <v>38</v>
      </c>
      <c r="M32" s="326"/>
      <c r="N32" s="326"/>
      <c r="O32" s="326"/>
      <c r="P32" s="326"/>
      <c r="Q32" s="326"/>
      <c r="R32" s="326"/>
      <c r="S32" s="327"/>
      <c r="T32" s="8">
        <f>SUM(T30:T31)</f>
        <v>8130.181818181818</v>
      </c>
      <c r="V32" s="325" t="s">
        <v>38</v>
      </c>
      <c r="W32" s="326"/>
      <c r="X32" s="326"/>
      <c r="Y32" s="326"/>
      <c r="Z32" s="326"/>
      <c r="AA32" s="326"/>
      <c r="AB32" s="326"/>
      <c r="AC32" s="327"/>
      <c r="AD32" s="8">
        <f>SUM(AD30:AD31)</f>
        <v>10453.09090909091</v>
      </c>
    </row>
    <row r="33" spans="2:30" ht="3.75" customHeight="1" thickTop="1" thickBot="1" x14ac:dyDescent="0.3"/>
    <row r="34" spans="2:30" ht="19.5" thickTop="1" thickBot="1" x14ac:dyDescent="0.3">
      <c r="B34" s="323" t="s">
        <v>35</v>
      </c>
      <c r="C34" s="324"/>
      <c r="D34" s="324"/>
      <c r="E34" s="324"/>
      <c r="F34" s="324"/>
      <c r="G34" s="324"/>
      <c r="H34" s="324"/>
      <c r="I34" s="324"/>
      <c r="J34" s="10">
        <f>J27-J32</f>
        <v>9012.860999999999</v>
      </c>
      <c r="L34" s="323" t="s">
        <v>35</v>
      </c>
      <c r="M34" s="324"/>
      <c r="N34" s="324"/>
      <c r="O34" s="324"/>
      <c r="P34" s="324"/>
      <c r="Q34" s="324"/>
      <c r="R34" s="324"/>
      <c r="S34" s="324"/>
      <c r="T34" s="10">
        <f>T27-T32</f>
        <v>23626.241681818181</v>
      </c>
      <c r="V34" s="323" t="s">
        <v>35</v>
      </c>
      <c r="W34" s="324"/>
      <c r="X34" s="324"/>
      <c r="Y34" s="324"/>
      <c r="Z34" s="324"/>
      <c r="AA34" s="324"/>
      <c r="AB34" s="324"/>
      <c r="AC34" s="324"/>
      <c r="AD34" s="10">
        <f>AD27-AD32</f>
        <v>29034.70059090908</v>
      </c>
    </row>
    <row r="35" spans="2:30" ht="3.75" customHeight="1" thickBot="1" x14ac:dyDescent="0.3"/>
    <row r="36" spans="2:30" ht="19.5" thickTop="1" thickBot="1" x14ac:dyDescent="0.3">
      <c r="B36" s="323" t="s">
        <v>218</v>
      </c>
      <c r="C36" s="324"/>
      <c r="D36" s="324"/>
      <c r="E36" s="324"/>
      <c r="F36" s="324"/>
      <c r="G36" s="324"/>
      <c r="H36" s="324"/>
      <c r="I36" s="324"/>
      <c r="J36" s="162">
        <f>J15/E15</f>
        <v>0.33042656312263108</v>
      </c>
      <c r="L36" s="323" t="s">
        <v>218</v>
      </c>
      <c r="M36" s="324"/>
      <c r="N36" s="324"/>
      <c r="O36" s="324"/>
      <c r="P36" s="324"/>
      <c r="Q36" s="324"/>
      <c r="R36" s="324"/>
      <c r="S36" s="324"/>
      <c r="T36" s="162">
        <f>T15/O15</f>
        <v>0.34571172995667782</v>
      </c>
      <c r="V36" s="323" t="s">
        <v>218</v>
      </c>
      <c r="W36" s="324"/>
      <c r="X36" s="324"/>
      <c r="Y36" s="324"/>
      <c r="Z36" s="324"/>
      <c r="AA36" s="324"/>
      <c r="AB36" s="324"/>
      <c r="AC36" s="324"/>
      <c r="AD36" s="162">
        <f>AD15/Y15</f>
        <v>0.34682662558998911</v>
      </c>
    </row>
    <row r="37" spans="2:30" ht="3.75" customHeight="1" x14ac:dyDescent="0.25"/>
    <row r="38" spans="2:30" x14ac:dyDescent="0.25">
      <c r="J38" s="144"/>
      <c r="T38" s="144"/>
      <c r="AD38" s="144"/>
    </row>
    <row r="39" spans="2:30" ht="18" hidden="1" outlineLevel="1" thickBot="1" x14ac:dyDescent="0.3">
      <c r="B39" s="156"/>
      <c r="C39" s="157" t="s">
        <v>215</v>
      </c>
      <c r="D39" s="158" t="s">
        <v>216</v>
      </c>
      <c r="E39" s="158" t="s">
        <v>217</v>
      </c>
      <c r="F39" s="158" t="s">
        <v>220</v>
      </c>
      <c r="G39" s="159" t="s">
        <v>221</v>
      </c>
      <c r="L39" s="156"/>
      <c r="M39" s="157" t="s">
        <v>215</v>
      </c>
      <c r="N39" s="158" t="s">
        <v>216</v>
      </c>
      <c r="O39" s="158" t="s">
        <v>217</v>
      </c>
      <c r="P39" s="158" t="s">
        <v>220</v>
      </c>
      <c r="Q39" s="159" t="s">
        <v>221</v>
      </c>
      <c r="V39" s="156"/>
      <c r="W39" s="157" t="s">
        <v>215</v>
      </c>
      <c r="X39" s="158" t="s">
        <v>216</v>
      </c>
      <c r="Y39" s="158" t="s">
        <v>217</v>
      </c>
      <c r="Z39" s="158" t="s">
        <v>220</v>
      </c>
      <c r="AA39" s="159" t="s">
        <v>221</v>
      </c>
    </row>
    <row r="40" spans="2:30" ht="18" hidden="1" outlineLevel="1" thickBot="1" x14ac:dyDescent="0.3">
      <c r="B40" s="160">
        <v>1</v>
      </c>
      <c r="C40" s="13">
        <f>(J15+J18)/6</f>
        <v>2221.6708333333331</v>
      </c>
      <c r="D40" s="13">
        <f>($J$15/6)*(SUM($F$20:$F$24))</f>
        <v>187.19399999999999</v>
      </c>
      <c r="E40" s="13">
        <f>J32</f>
        <v>3194</v>
      </c>
      <c r="F40" s="13">
        <f>C40-D40-E40</f>
        <v>-1159.5231666666668</v>
      </c>
      <c r="G40" s="151">
        <f>IFERROR(IF(F40&lt;0,0,(IF(F40&gt;C40,(C40-D40),(C41+F39-D41)))),"")</f>
        <v>0</v>
      </c>
      <c r="I40" s="32"/>
      <c r="J40" s="137"/>
      <c r="L40" s="160">
        <v>1</v>
      </c>
      <c r="M40" s="13">
        <f>(T15+T18)/12</f>
        <v>2917.9187500000003</v>
      </c>
      <c r="N40" s="13">
        <f>($T$15/12)*(SUM($P$20:$P$24))</f>
        <v>271.55012499999998</v>
      </c>
      <c r="O40" s="13">
        <f>T32</f>
        <v>8130.181818181818</v>
      </c>
      <c r="P40" s="13">
        <f>M40-N40-O40</f>
        <v>-5483.813193181818</v>
      </c>
      <c r="Q40" s="151">
        <f>IFERROR(IF(P40&lt;0,0,(IF(P40&gt;M40,(M40-N40),(M41+P39-N41)))),"")</f>
        <v>0</v>
      </c>
      <c r="V40" s="160">
        <v>1</v>
      </c>
      <c r="W40" s="13">
        <f>(AD15+AD18)/18</f>
        <v>2425.1902777777777</v>
      </c>
      <c r="X40" s="13">
        <f>($AD$15/18)*(SUM($Z$20:$Z$24))</f>
        <v>231.4240833333333</v>
      </c>
      <c r="Y40" s="13">
        <f>AD32</f>
        <v>10453.09090909091</v>
      </c>
      <c r="Z40" s="13">
        <f>W40-X40-Y40</f>
        <v>-8259.3247146464655</v>
      </c>
      <c r="AA40" s="151">
        <f>IFERROR(IF(Z40&lt;0,0,(IF(Z40&gt;W40,(W40-X40),(W41+Z39-X41)))),"")</f>
        <v>0</v>
      </c>
    </row>
    <row r="41" spans="2:30" ht="18" hidden="1" outlineLevel="1" thickBot="1" x14ac:dyDescent="0.3">
      <c r="B41" s="160">
        <v>2</v>
      </c>
      <c r="C41" s="147">
        <f>C40</f>
        <v>2221.6708333333331</v>
      </c>
      <c r="D41" s="147">
        <f t="shared" ref="D41:D45" si="1">($J$15/6)*(SUM($F$20:$F$24))</f>
        <v>187.19399999999999</v>
      </c>
      <c r="E41" s="148"/>
      <c r="F41" s="147">
        <f>F40+C41-D41</f>
        <v>874.95366666666632</v>
      </c>
      <c r="G41" s="149">
        <f t="shared" ref="G41:G45" si="2">IFERROR(IF(F41&lt;0,0,(IF(F41&gt;C41,(C41-D41),(C42+F40-D42)))),"")</f>
        <v>874.95366666666632</v>
      </c>
      <c r="L41" s="160">
        <v>2</v>
      </c>
      <c r="M41" s="13">
        <f t="shared" ref="M41:M51" si="3">M40</f>
        <v>2917.9187500000003</v>
      </c>
      <c r="N41" s="13">
        <f t="shared" ref="N41:N51" si="4">($T$15/12)*(SUM($P$20:$P$24))</f>
        <v>271.55012499999998</v>
      </c>
      <c r="O41" s="152"/>
      <c r="P41" s="13">
        <f t="shared" ref="P41:P51" si="5">P40+M41-N41</f>
        <v>-2837.4445681818179</v>
      </c>
      <c r="Q41" s="151">
        <f t="shared" ref="Q41:Q51" si="6">IFERROR(IF(P41&lt;0,0,(IF(P41&gt;M41,(M41-N41),(M42+P40-N42)))),"")</f>
        <v>0</v>
      </c>
      <c r="V41" s="160">
        <v>2</v>
      </c>
      <c r="W41" s="13">
        <f t="shared" ref="W41:W57" si="7">W40</f>
        <v>2425.1902777777777</v>
      </c>
      <c r="X41" s="13">
        <f t="shared" ref="X41:X57" si="8">($AD$15/18)*(SUM($Z$20:$Z$24))</f>
        <v>231.4240833333333</v>
      </c>
      <c r="Y41" s="152"/>
      <c r="Z41" s="13">
        <f t="shared" ref="Z41:Z57" si="9">Z40+W41-X41</f>
        <v>-6065.5585202020211</v>
      </c>
      <c r="AA41" s="151">
        <f t="shared" ref="AA41:AA57" si="10">IFERROR(IF(Z41&lt;0,0,(IF(Z41&gt;W41,(W41-X41),(W42+Z40-X42)))),"")</f>
        <v>0</v>
      </c>
    </row>
    <row r="42" spans="2:30" ht="18" hidden="1" outlineLevel="1" thickBot="1" x14ac:dyDescent="0.3">
      <c r="B42" s="160">
        <v>3</v>
      </c>
      <c r="C42" s="13">
        <f>C41</f>
        <v>2221.6708333333331</v>
      </c>
      <c r="D42" s="13">
        <f t="shared" si="1"/>
        <v>187.19399999999999</v>
      </c>
      <c r="E42" s="152"/>
      <c r="F42" s="13">
        <f>F41+C42-D42</f>
        <v>2909.4304999999995</v>
      </c>
      <c r="G42" s="151">
        <f t="shared" si="2"/>
        <v>2034.4768333333332</v>
      </c>
      <c r="L42" s="160">
        <v>3</v>
      </c>
      <c r="M42" s="13">
        <f t="shared" si="3"/>
        <v>2917.9187500000003</v>
      </c>
      <c r="N42" s="13">
        <f t="shared" si="4"/>
        <v>271.55012499999998</v>
      </c>
      <c r="O42" s="152"/>
      <c r="P42" s="13">
        <f t="shared" si="5"/>
        <v>-191.07594318181759</v>
      </c>
      <c r="Q42" s="151">
        <f t="shared" si="6"/>
        <v>0</v>
      </c>
      <c r="V42" s="160">
        <v>3</v>
      </c>
      <c r="W42" s="13">
        <f t="shared" si="7"/>
        <v>2425.1902777777777</v>
      </c>
      <c r="X42" s="13">
        <f t="shared" si="8"/>
        <v>231.4240833333333</v>
      </c>
      <c r="Y42" s="152"/>
      <c r="Z42" s="13">
        <f t="shared" si="9"/>
        <v>-3871.7923257575767</v>
      </c>
      <c r="AA42" s="151">
        <f t="shared" si="10"/>
        <v>0</v>
      </c>
    </row>
    <row r="43" spans="2:30" ht="18" hidden="1" outlineLevel="1" thickBot="1" x14ac:dyDescent="0.3">
      <c r="B43" s="160">
        <v>4</v>
      </c>
      <c r="C43" s="13">
        <f>C42</f>
        <v>2221.6708333333331</v>
      </c>
      <c r="D43" s="13">
        <f t="shared" si="1"/>
        <v>187.19399999999999</v>
      </c>
      <c r="E43" s="152"/>
      <c r="F43" s="13">
        <f>F42+C43-D43</f>
        <v>4943.9073333333317</v>
      </c>
      <c r="G43" s="151">
        <f t="shared" si="2"/>
        <v>2034.4768333333332</v>
      </c>
      <c r="L43" s="160">
        <v>4</v>
      </c>
      <c r="M43" s="147">
        <f t="shared" si="3"/>
        <v>2917.9187500000003</v>
      </c>
      <c r="N43" s="13">
        <f t="shared" si="4"/>
        <v>271.55012499999998</v>
      </c>
      <c r="O43" s="148"/>
      <c r="P43" s="147">
        <f t="shared" si="5"/>
        <v>2455.2926818181832</v>
      </c>
      <c r="Q43" s="149">
        <f t="shared" si="6"/>
        <v>2455.2926818181832</v>
      </c>
      <c r="V43" s="160">
        <v>4</v>
      </c>
      <c r="W43" s="13">
        <f t="shared" si="7"/>
        <v>2425.1902777777777</v>
      </c>
      <c r="X43" s="13">
        <f t="shared" si="8"/>
        <v>231.4240833333333</v>
      </c>
      <c r="Y43" s="152"/>
      <c r="Z43" s="13">
        <f t="shared" si="9"/>
        <v>-1678.0261313131323</v>
      </c>
      <c r="AA43" s="151">
        <f t="shared" si="10"/>
        <v>0</v>
      </c>
    </row>
    <row r="44" spans="2:30" ht="18" hidden="1" outlineLevel="1" thickBot="1" x14ac:dyDescent="0.3">
      <c r="B44" s="160">
        <v>5</v>
      </c>
      <c r="C44" s="13">
        <f>C43</f>
        <v>2221.6708333333331</v>
      </c>
      <c r="D44" s="13">
        <f t="shared" si="1"/>
        <v>187.19399999999999</v>
      </c>
      <c r="E44" s="152"/>
      <c r="F44" s="13">
        <f>F43+C44-D44</f>
        <v>6978.384166666664</v>
      </c>
      <c r="G44" s="151">
        <f t="shared" si="2"/>
        <v>2034.4768333333332</v>
      </c>
      <c r="L44" s="160">
        <v>5</v>
      </c>
      <c r="M44" s="13">
        <f t="shared" si="3"/>
        <v>2917.9187500000003</v>
      </c>
      <c r="N44" s="13">
        <f t="shared" si="4"/>
        <v>271.55012499999998</v>
      </c>
      <c r="O44" s="152"/>
      <c r="P44" s="13">
        <f t="shared" si="5"/>
        <v>5101.6613068181832</v>
      </c>
      <c r="Q44" s="151">
        <f t="shared" si="6"/>
        <v>2646.3686250000001</v>
      </c>
      <c r="V44" s="160">
        <v>5</v>
      </c>
      <c r="W44" s="147">
        <f t="shared" si="7"/>
        <v>2425.1902777777777</v>
      </c>
      <c r="X44" s="147">
        <f t="shared" si="8"/>
        <v>231.4240833333333</v>
      </c>
      <c r="Y44" s="148"/>
      <c r="Z44" s="147">
        <f t="shared" si="9"/>
        <v>515.74006313131213</v>
      </c>
      <c r="AA44" s="149">
        <f t="shared" si="10"/>
        <v>515.74006313131213</v>
      </c>
    </row>
    <row r="45" spans="2:30" ht="18" hidden="1" outlineLevel="1" thickBot="1" x14ac:dyDescent="0.3">
      <c r="B45" s="161">
        <v>6</v>
      </c>
      <c r="C45" s="153">
        <f>C44</f>
        <v>2221.6708333333331</v>
      </c>
      <c r="D45" s="153">
        <f t="shared" si="1"/>
        <v>187.19399999999999</v>
      </c>
      <c r="E45" s="154"/>
      <c r="F45" s="153">
        <f>F44+C45-D45</f>
        <v>9012.8609999999971</v>
      </c>
      <c r="G45" s="155">
        <f t="shared" si="2"/>
        <v>2034.4768333333332</v>
      </c>
      <c r="L45" s="160">
        <v>6</v>
      </c>
      <c r="M45" s="13">
        <f t="shared" si="3"/>
        <v>2917.9187500000003</v>
      </c>
      <c r="N45" s="13">
        <f t="shared" si="4"/>
        <v>271.55012499999998</v>
      </c>
      <c r="O45" s="152"/>
      <c r="P45" s="13">
        <f t="shared" si="5"/>
        <v>7748.0299318181842</v>
      </c>
      <c r="Q45" s="151">
        <f t="shared" si="6"/>
        <v>2646.3686250000001</v>
      </c>
      <c r="V45" s="160">
        <v>6</v>
      </c>
      <c r="W45" s="13">
        <f t="shared" si="7"/>
        <v>2425.1902777777777</v>
      </c>
      <c r="X45" s="13">
        <f t="shared" si="8"/>
        <v>231.4240833333333</v>
      </c>
      <c r="Y45" s="152"/>
      <c r="Z45" s="13">
        <f t="shared" si="9"/>
        <v>2709.5062575757565</v>
      </c>
      <c r="AA45" s="151">
        <f t="shared" si="10"/>
        <v>2193.7661944444444</v>
      </c>
    </row>
    <row r="46" spans="2:30" ht="18" hidden="1" outlineLevel="1" thickBot="1" x14ac:dyDescent="0.3">
      <c r="L46" s="160">
        <v>7</v>
      </c>
      <c r="M46" s="13">
        <f t="shared" si="3"/>
        <v>2917.9187500000003</v>
      </c>
      <c r="N46" s="13">
        <f t="shared" si="4"/>
        <v>271.55012499999998</v>
      </c>
      <c r="O46" s="152"/>
      <c r="P46" s="13">
        <f t="shared" si="5"/>
        <v>10394.398556818185</v>
      </c>
      <c r="Q46" s="151">
        <f t="shared" si="6"/>
        <v>2646.3686250000001</v>
      </c>
      <c r="V46" s="160">
        <v>7</v>
      </c>
      <c r="W46" s="13">
        <f t="shared" si="7"/>
        <v>2425.1902777777777</v>
      </c>
      <c r="X46" s="13">
        <f t="shared" si="8"/>
        <v>231.4240833333333</v>
      </c>
      <c r="Y46" s="152"/>
      <c r="Z46" s="13">
        <f t="shared" si="9"/>
        <v>4903.2724520202009</v>
      </c>
      <c r="AA46" s="151">
        <f t="shared" si="10"/>
        <v>2193.7661944444444</v>
      </c>
    </row>
    <row r="47" spans="2:30" ht="18" hidden="1" outlineLevel="1" thickBot="1" x14ac:dyDescent="0.3">
      <c r="L47" s="160">
        <v>8</v>
      </c>
      <c r="M47" s="13">
        <f t="shared" si="3"/>
        <v>2917.9187500000003</v>
      </c>
      <c r="N47" s="13">
        <f t="shared" si="4"/>
        <v>271.55012499999998</v>
      </c>
      <c r="O47" s="152"/>
      <c r="P47" s="13">
        <f t="shared" si="5"/>
        <v>13040.767181818186</v>
      </c>
      <c r="Q47" s="151">
        <f t="shared" si="6"/>
        <v>2646.3686250000001</v>
      </c>
      <c r="V47" s="160">
        <v>8</v>
      </c>
      <c r="W47" s="13">
        <f t="shared" si="7"/>
        <v>2425.1902777777777</v>
      </c>
      <c r="X47" s="13">
        <f t="shared" si="8"/>
        <v>231.4240833333333</v>
      </c>
      <c r="Y47" s="152"/>
      <c r="Z47" s="13">
        <f t="shared" si="9"/>
        <v>7097.0386464646454</v>
      </c>
      <c r="AA47" s="151">
        <f t="shared" si="10"/>
        <v>2193.7661944444444</v>
      </c>
    </row>
    <row r="48" spans="2:30" ht="18" hidden="1" outlineLevel="1" thickBot="1" x14ac:dyDescent="0.3">
      <c r="L48" s="160">
        <v>9</v>
      </c>
      <c r="M48" s="13">
        <f t="shared" si="3"/>
        <v>2917.9187500000003</v>
      </c>
      <c r="N48" s="13">
        <f t="shared" si="4"/>
        <v>271.55012499999998</v>
      </c>
      <c r="O48" s="152"/>
      <c r="P48" s="13">
        <f t="shared" si="5"/>
        <v>15687.135806818187</v>
      </c>
      <c r="Q48" s="151">
        <f t="shared" si="6"/>
        <v>2646.3686250000001</v>
      </c>
      <c r="V48" s="160">
        <v>9</v>
      </c>
      <c r="W48" s="13">
        <f t="shared" si="7"/>
        <v>2425.1902777777777</v>
      </c>
      <c r="X48" s="13">
        <f t="shared" si="8"/>
        <v>231.4240833333333</v>
      </c>
      <c r="Y48" s="152"/>
      <c r="Z48" s="13">
        <f t="shared" si="9"/>
        <v>9290.8048409090898</v>
      </c>
      <c r="AA48" s="151">
        <f t="shared" si="10"/>
        <v>2193.7661944444444</v>
      </c>
    </row>
    <row r="49" spans="12:27" ht="18" hidden="1" outlineLevel="1" thickBot="1" x14ac:dyDescent="0.3">
      <c r="L49" s="160">
        <v>10</v>
      </c>
      <c r="M49" s="13">
        <f t="shared" si="3"/>
        <v>2917.9187500000003</v>
      </c>
      <c r="N49" s="13">
        <f t="shared" si="4"/>
        <v>271.55012499999998</v>
      </c>
      <c r="O49" s="152"/>
      <c r="P49" s="13">
        <f t="shared" si="5"/>
        <v>18333.504431818186</v>
      </c>
      <c r="Q49" s="151">
        <f t="shared" si="6"/>
        <v>2646.3686250000001</v>
      </c>
      <c r="V49" s="160">
        <v>10</v>
      </c>
      <c r="W49" s="13">
        <f t="shared" si="7"/>
        <v>2425.1902777777777</v>
      </c>
      <c r="X49" s="13">
        <f t="shared" si="8"/>
        <v>231.4240833333333</v>
      </c>
      <c r="Y49" s="152"/>
      <c r="Z49" s="13">
        <f t="shared" si="9"/>
        <v>11484.571035353534</v>
      </c>
      <c r="AA49" s="151">
        <f t="shared" si="10"/>
        <v>2193.7661944444444</v>
      </c>
    </row>
    <row r="50" spans="12:27" ht="18" hidden="1" outlineLevel="1" thickBot="1" x14ac:dyDescent="0.3">
      <c r="L50" s="160">
        <v>11</v>
      </c>
      <c r="M50" s="13">
        <f t="shared" si="3"/>
        <v>2917.9187500000003</v>
      </c>
      <c r="N50" s="13">
        <f t="shared" si="4"/>
        <v>271.55012499999998</v>
      </c>
      <c r="O50" s="152"/>
      <c r="P50" s="13">
        <f t="shared" si="5"/>
        <v>20979.873056818185</v>
      </c>
      <c r="Q50" s="151">
        <f t="shared" si="6"/>
        <v>2646.3686250000001</v>
      </c>
      <c r="V50" s="160">
        <v>11</v>
      </c>
      <c r="W50" s="13">
        <f t="shared" si="7"/>
        <v>2425.1902777777777</v>
      </c>
      <c r="X50" s="13">
        <f t="shared" si="8"/>
        <v>231.4240833333333</v>
      </c>
      <c r="Y50" s="152"/>
      <c r="Z50" s="13">
        <f t="shared" si="9"/>
        <v>13678.337229797979</v>
      </c>
      <c r="AA50" s="151">
        <f t="shared" si="10"/>
        <v>2193.7661944444444</v>
      </c>
    </row>
    <row r="51" spans="12:27" ht="18" hidden="1" outlineLevel="1" thickBot="1" x14ac:dyDescent="0.3">
      <c r="L51" s="161">
        <v>12</v>
      </c>
      <c r="M51" s="153">
        <f t="shared" si="3"/>
        <v>2917.9187500000003</v>
      </c>
      <c r="N51" s="153">
        <f t="shared" si="4"/>
        <v>271.55012499999998</v>
      </c>
      <c r="O51" s="154"/>
      <c r="P51" s="153">
        <f t="shared" si="5"/>
        <v>23626.241681818185</v>
      </c>
      <c r="Q51" s="155">
        <f t="shared" si="6"/>
        <v>2646.3686250000001</v>
      </c>
      <c r="V51" s="160">
        <v>12</v>
      </c>
      <c r="W51" s="13">
        <f t="shared" si="7"/>
        <v>2425.1902777777777</v>
      </c>
      <c r="X51" s="13">
        <f t="shared" si="8"/>
        <v>231.4240833333333</v>
      </c>
      <c r="Y51" s="152"/>
      <c r="Z51" s="13">
        <f t="shared" si="9"/>
        <v>15872.103424242423</v>
      </c>
      <c r="AA51" s="151">
        <f t="shared" si="10"/>
        <v>2193.7661944444444</v>
      </c>
    </row>
    <row r="52" spans="12:27" ht="18" hidden="1" outlineLevel="1" thickBot="1" x14ac:dyDescent="0.3">
      <c r="M52" s="32"/>
      <c r="N52" s="32"/>
      <c r="Q52" s="32"/>
      <c r="V52" s="160">
        <v>13</v>
      </c>
      <c r="W52" s="13">
        <f t="shared" si="7"/>
        <v>2425.1902777777777</v>
      </c>
      <c r="X52" s="13">
        <f t="shared" si="8"/>
        <v>231.4240833333333</v>
      </c>
      <c r="Y52" s="152"/>
      <c r="Z52" s="13">
        <f t="shared" si="9"/>
        <v>18065.869618686869</v>
      </c>
      <c r="AA52" s="151">
        <f t="shared" si="10"/>
        <v>2193.7661944444444</v>
      </c>
    </row>
    <row r="53" spans="12:27" ht="18" hidden="1" outlineLevel="1" thickBot="1" x14ac:dyDescent="0.3">
      <c r="M53" s="32"/>
      <c r="N53" s="32"/>
      <c r="Q53" s="32"/>
      <c r="V53" s="160">
        <v>14</v>
      </c>
      <c r="W53" s="13">
        <f t="shared" si="7"/>
        <v>2425.1902777777777</v>
      </c>
      <c r="X53" s="13">
        <f t="shared" si="8"/>
        <v>231.4240833333333</v>
      </c>
      <c r="Y53" s="152"/>
      <c r="Z53" s="13">
        <f t="shared" si="9"/>
        <v>20259.635813131317</v>
      </c>
      <c r="AA53" s="151">
        <f t="shared" si="10"/>
        <v>2193.7661944444444</v>
      </c>
    </row>
    <row r="54" spans="12:27" ht="18" hidden="1" outlineLevel="1" thickBot="1" x14ac:dyDescent="0.3">
      <c r="M54" s="32"/>
      <c r="N54" s="32"/>
      <c r="Q54" s="32"/>
      <c r="V54" s="160">
        <v>15</v>
      </c>
      <c r="W54" s="13">
        <f t="shared" si="7"/>
        <v>2425.1902777777777</v>
      </c>
      <c r="X54" s="13">
        <f t="shared" si="8"/>
        <v>231.4240833333333</v>
      </c>
      <c r="Y54" s="152"/>
      <c r="Z54" s="13">
        <f t="shared" si="9"/>
        <v>22453.402007575765</v>
      </c>
      <c r="AA54" s="151">
        <f t="shared" si="10"/>
        <v>2193.7661944444444</v>
      </c>
    </row>
    <row r="55" spans="12:27" ht="18" hidden="1" outlineLevel="1" thickBot="1" x14ac:dyDescent="0.3">
      <c r="V55" s="160">
        <v>16</v>
      </c>
      <c r="W55" s="13">
        <f t="shared" si="7"/>
        <v>2425.1902777777777</v>
      </c>
      <c r="X55" s="13">
        <f t="shared" si="8"/>
        <v>231.4240833333333</v>
      </c>
      <c r="Y55" s="152"/>
      <c r="Z55" s="13">
        <f t="shared" si="9"/>
        <v>24647.168202020213</v>
      </c>
      <c r="AA55" s="151">
        <f t="shared" si="10"/>
        <v>2193.7661944444444</v>
      </c>
    </row>
    <row r="56" spans="12:27" ht="18" hidden="1" outlineLevel="1" thickBot="1" x14ac:dyDescent="0.3">
      <c r="V56" s="160">
        <v>17</v>
      </c>
      <c r="W56" s="13">
        <f t="shared" si="7"/>
        <v>2425.1902777777777</v>
      </c>
      <c r="X56" s="13">
        <f t="shared" si="8"/>
        <v>231.4240833333333</v>
      </c>
      <c r="Y56" s="152"/>
      <c r="Z56" s="13">
        <f t="shared" si="9"/>
        <v>26840.934396464661</v>
      </c>
      <c r="AA56" s="151">
        <f t="shared" si="10"/>
        <v>2193.7661944444444</v>
      </c>
    </row>
    <row r="57" spans="12:27" ht="18" hidden="1" outlineLevel="1" thickBot="1" x14ac:dyDescent="0.3">
      <c r="V57" s="161">
        <v>18</v>
      </c>
      <c r="W57" s="153">
        <f t="shared" si="7"/>
        <v>2425.1902777777777</v>
      </c>
      <c r="X57" s="153">
        <f t="shared" si="8"/>
        <v>231.4240833333333</v>
      </c>
      <c r="Y57" s="154"/>
      <c r="Z57" s="153">
        <f t="shared" si="9"/>
        <v>29034.700590909109</v>
      </c>
      <c r="AA57" s="155">
        <f t="shared" si="10"/>
        <v>2193.7661944444444</v>
      </c>
    </row>
    <row r="58" spans="12:27" collapsed="1" x14ac:dyDescent="0.25">
      <c r="AA58" s="32"/>
    </row>
  </sheetData>
  <mergeCells count="83">
    <mergeCell ref="N5:O5"/>
    <mergeCell ref="B36:I36"/>
    <mergeCell ref="L36:S36"/>
    <mergeCell ref="V36:AC36"/>
    <mergeCell ref="L4:M4"/>
    <mergeCell ref="N4:O4"/>
    <mergeCell ref="B20:E20"/>
    <mergeCell ref="B21:E21"/>
    <mergeCell ref="B22:E22"/>
    <mergeCell ref="B23:E23"/>
    <mergeCell ref="V16:AD16"/>
    <mergeCell ref="AA22:AC22"/>
    <mergeCell ref="V23:Y23"/>
    <mergeCell ref="AA23:AC23"/>
    <mergeCell ref="B30:E30"/>
    <mergeCell ref="B27:E27"/>
    <mergeCell ref="B1:AD2"/>
    <mergeCell ref="B32:I32"/>
    <mergeCell ref="B34:I34"/>
    <mergeCell ref="G21:I21"/>
    <mergeCell ref="F4:J4"/>
    <mergeCell ref="B4:E5"/>
    <mergeCell ref="B13:J13"/>
    <mergeCell ref="B19:J19"/>
    <mergeCell ref="B6:B8"/>
    <mergeCell ref="E6:E8"/>
    <mergeCell ref="B12:J12"/>
    <mergeCell ref="B16:J16"/>
    <mergeCell ref="G20:I20"/>
    <mergeCell ref="G27:I27"/>
    <mergeCell ref="B25:I25"/>
    <mergeCell ref="B29:J29"/>
    <mergeCell ref="G24:I24"/>
    <mergeCell ref="G23:I23"/>
    <mergeCell ref="G22:I22"/>
    <mergeCell ref="B24:E24"/>
    <mergeCell ref="B31:E31"/>
    <mergeCell ref="G31:I31"/>
    <mergeCell ref="G30:I30"/>
    <mergeCell ref="L12:T12"/>
    <mergeCell ref="L13:T13"/>
    <mergeCell ref="L19:T19"/>
    <mergeCell ref="L20:O20"/>
    <mergeCell ref="Q20:S20"/>
    <mergeCell ref="L16:T16"/>
    <mergeCell ref="Q23:S23"/>
    <mergeCell ref="L24:O24"/>
    <mergeCell ref="Q24:S24"/>
    <mergeCell ref="L21:O21"/>
    <mergeCell ref="Q21:S21"/>
    <mergeCell ref="Q22:S22"/>
    <mergeCell ref="L23:O23"/>
    <mergeCell ref="L31:O31"/>
    <mergeCell ref="Q31:S31"/>
    <mergeCell ref="L32:S32"/>
    <mergeCell ref="V24:Y24"/>
    <mergeCell ref="AA24:AC24"/>
    <mergeCell ref="L34:S34"/>
    <mergeCell ref="V12:AD12"/>
    <mergeCell ref="V13:AD13"/>
    <mergeCell ref="V19:AD19"/>
    <mergeCell ref="V20:Y20"/>
    <mergeCell ref="AA20:AC20"/>
    <mergeCell ref="V21:Y21"/>
    <mergeCell ref="L25:S25"/>
    <mergeCell ref="L27:O27"/>
    <mergeCell ref="Q27:S27"/>
    <mergeCell ref="L29:T29"/>
    <mergeCell ref="L30:O30"/>
    <mergeCell ref="Q30:S30"/>
    <mergeCell ref="L22:O22"/>
    <mergeCell ref="AA21:AC21"/>
    <mergeCell ref="V22:Y22"/>
    <mergeCell ref="V34:AC34"/>
    <mergeCell ref="V25:AC25"/>
    <mergeCell ref="V27:Y27"/>
    <mergeCell ref="AA27:AC27"/>
    <mergeCell ref="V29:AD29"/>
    <mergeCell ref="V30:Y30"/>
    <mergeCell ref="AA30:AC30"/>
    <mergeCell ref="V31:Y31"/>
    <mergeCell ref="AA31:AC31"/>
    <mergeCell ref="V32:AC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BFA8-9C94-485A-B86A-EAB655AC213C}">
  <dimension ref="B1:AP106"/>
  <sheetViews>
    <sheetView showGridLines="0" topLeftCell="A3" zoomScaleNormal="100" workbookViewId="0">
      <selection activeCell="N7" sqref="N7"/>
    </sheetView>
  </sheetViews>
  <sheetFormatPr defaultColWidth="9.140625" defaultRowHeight="16.5" outlineLevelRow="1" x14ac:dyDescent="0.25"/>
  <cols>
    <col min="1" max="1" width="3.28515625" style="1" customWidth="1"/>
    <col min="2" max="2" width="14.140625" style="1" bestFit="1" customWidth="1"/>
    <col min="3" max="3" width="11.7109375" style="1" bestFit="1" customWidth="1"/>
    <col min="4" max="4" width="11.28515625" style="1" customWidth="1"/>
    <col min="5" max="5" width="18.5703125" style="1" bestFit="1" customWidth="1"/>
    <col min="6" max="6" width="19" style="1" bestFit="1" customWidth="1"/>
    <col min="7" max="7" width="17.85546875" style="1" bestFit="1" customWidth="1"/>
    <col min="8" max="8" width="18.28515625" style="1" bestFit="1" customWidth="1"/>
    <col min="9" max="9" width="16.7109375" style="1" bestFit="1" customWidth="1"/>
    <col min="10" max="10" width="22.85546875" style="1" bestFit="1" customWidth="1"/>
    <col min="11" max="11" width="21.42578125" style="1" bestFit="1" customWidth="1"/>
    <col min="12" max="12" width="21" style="1" bestFit="1" customWidth="1"/>
    <col min="13" max="13" width="24.85546875" style="1" bestFit="1" customWidth="1"/>
    <col min="14" max="14" width="22.42578125" style="1" bestFit="1" customWidth="1"/>
    <col min="15" max="15" width="3.140625" style="1" customWidth="1"/>
    <col min="16" max="16" width="12.28515625" style="1" bestFit="1" customWidth="1"/>
    <col min="17" max="17" width="13" style="1" customWidth="1"/>
    <col min="18" max="18" width="11.28515625" style="1" customWidth="1"/>
    <col min="19" max="19" width="18.5703125" style="1" customWidth="1"/>
    <col min="20" max="20" width="19" style="1" bestFit="1" customWidth="1"/>
    <col min="21" max="21" width="17.85546875" style="1" bestFit="1" customWidth="1"/>
    <col min="22" max="22" width="18.28515625" style="1" bestFit="1" customWidth="1"/>
    <col min="23" max="23" width="15" style="1" bestFit="1" customWidth="1"/>
    <col min="24" max="24" width="21" style="1" bestFit="1" customWidth="1"/>
    <col min="25" max="25" width="19.42578125" style="1" bestFit="1" customWidth="1"/>
    <col min="26" max="26" width="21" style="1" bestFit="1" customWidth="1"/>
    <col min="27" max="27" width="24.85546875" style="1" bestFit="1" customWidth="1"/>
    <col min="28" max="28" width="22.42578125" style="1" bestFit="1" customWidth="1"/>
    <col min="29" max="29" width="3.140625" style="1" customWidth="1"/>
    <col min="30" max="30" width="12.28515625" style="1" bestFit="1" customWidth="1"/>
    <col min="31" max="31" width="13" style="1" bestFit="1" customWidth="1"/>
    <col min="32" max="32" width="11.28515625" style="1" bestFit="1" customWidth="1"/>
    <col min="33" max="33" width="18.5703125" style="1" customWidth="1"/>
    <col min="34" max="34" width="19" style="1" bestFit="1" customWidth="1"/>
    <col min="35" max="35" width="17.85546875" style="1" bestFit="1" customWidth="1"/>
    <col min="36" max="36" width="18.28515625" style="1" bestFit="1" customWidth="1"/>
    <col min="37" max="37" width="15" style="1" bestFit="1" customWidth="1"/>
    <col min="38" max="38" width="21" style="1" bestFit="1" customWidth="1"/>
    <col min="39" max="39" width="19.42578125" style="1" bestFit="1" customWidth="1"/>
    <col min="40" max="40" width="21" style="1" bestFit="1" customWidth="1"/>
    <col min="41" max="41" width="24.85546875" style="1" bestFit="1" customWidth="1"/>
    <col min="42" max="42" width="22.42578125" style="1" bestFit="1" customWidth="1"/>
    <col min="43" max="16384" width="9.140625" style="1"/>
  </cols>
  <sheetData>
    <row r="1" spans="2:42" ht="17.25" customHeight="1" thickTop="1" x14ac:dyDescent="0.25">
      <c r="B1" s="341" t="s">
        <v>184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3"/>
    </row>
    <row r="2" spans="2:42" ht="21" customHeight="1" thickBot="1" x14ac:dyDescent="0.3">
      <c r="B2" s="344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6"/>
    </row>
    <row r="3" spans="2:42" ht="18" thickTop="1" thickBot="1" x14ac:dyDescent="0.3"/>
    <row r="4" spans="2:42" ht="22.5" thickTop="1" thickBot="1" x14ac:dyDescent="0.3">
      <c r="B4" s="226" t="s">
        <v>0</v>
      </c>
      <c r="C4" s="227"/>
      <c r="D4" s="227"/>
      <c r="E4" s="228"/>
      <c r="G4" s="217" t="s">
        <v>147</v>
      </c>
      <c r="H4" s="218"/>
      <c r="I4" s="218"/>
      <c r="J4" s="218"/>
      <c r="K4" s="219"/>
      <c r="M4" s="88" t="s">
        <v>82</v>
      </c>
    </row>
    <row r="5" spans="2:42" ht="17.25" thickBot="1" x14ac:dyDescent="0.3">
      <c r="B5" s="229"/>
      <c r="C5" s="230"/>
      <c r="D5" s="230"/>
      <c r="E5" s="231"/>
      <c r="G5" s="17" t="s">
        <v>5</v>
      </c>
      <c r="H5" s="18" t="s">
        <v>14</v>
      </c>
      <c r="I5" s="18" t="s">
        <v>37</v>
      </c>
      <c r="J5" s="18" t="s">
        <v>40</v>
      </c>
      <c r="K5" s="19" t="s">
        <v>39</v>
      </c>
      <c r="M5" s="58">
        <v>3</v>
      </c>
    </row>
    <row r="6" spans="2:42" ht="17.25" thickBot="1" x14ac:dyDescent="0.3">
      <c r="B6" s="235" t="s">
        <v>1</v>
      </c>
      <c r="C6" s="11" t="s">
        <v>2</v>
      </c>
      <c r="D6" s="2">
        <v>1</v>
      </c>
      <c r="E6" s="238">
        <f>SUM(D6:D8)</f>
        <v>3</v>
      </c>
      <c r="G6" s="15" t="s">
        <v>2</v>
      </c>
      <c r="H6" s="13">
        <f>N15</f>
        <v>46378.14</v>
      </c>
      <c r="I6" s="13">
        <f>N23</f>
        <v>4869.7047000000002</v>
      </c>
      <c r="J6" s="13">
        <f>N32</f>
        <v>6388</v>
      </c>
      <c r="K6" s="14">
        <f>N38</f>
        <v>35120.435299999997</v>
      </c>
    </row>
    <row r="7" spans="2:42" ht="22.5" thickTop="1" thickBot="1" x14ac:dyDescent="0.3">
      <c r="B7" s="236"/>
      <c r="C7" s="11" t="s">
        <v>3</v>
      </c>
      <c r="D7" s="2">
        <v>1</v>
      </c>
      <c r="E7" s="238"/>
      <c r="G7" s="15" t="s">
        <v>3</v>
      </c>
      <c r="H7" s="13">
        <f>AB15</f>
        <v>95395.38</v>
      </c>
      <c r="I7" s="13">
        <f>AB23</f>
        <v>10016.5149</v>
      </c>
      <c r="J7" s="13">
        <f>AB32</f>
        <v>16260.363636363636</v>
      </c>
      <c r="K7" s="14">
        <f>AB38</f>
        <v>69118.501463636378</v>
      </c>
      <c r="M7" s="88" t="s">
        <v>144</v>
      </c>
    </row>
    <row r="8" spans="2:42" ht="17.25" thickBot="1" x14ac:dyDescent="0.3">
      <c r="B8" s="237"/>
      <c r="C8" s="12" t="s">
        <v>4</v>
      </c>
      <c r="D8" s="7">
        <v>1</v>
      </c>
      <c r="E8" s="239"/>
      <c r="G8" s="15" t="s">
        <v>4</v>
      </c>
      <c r="H8" s="13">
        <f>AP15</f>
        <v>157690.62</v>
      </c>
      <c r="I8" s="13">
        <f>AP23</f>
        <v>16557.515100000001</v>
      </c>
      <c r="J8" s="13">
        <f>AP32</f>
        <v>20906.18181818182</v>
      </c>
      <c r="K8" s="14">
        <f>AP38</f>
        <v>120226.92308181818</v>
      </c>
      <c r="M8" s="58">
        <v>5</v>
      </c>
      <c r="P8" s="39"/>
      <c r="Q8" s="39"/>
      <c r="R8" s="39"/>
    </row>
    <row r="9" spans="2:42" ht="18" thickTop="1" thickBot="1" x14ac:dyDescent="0.3">
      <c r="G9" s="16" t="s">
        <v>13</v>
      </c>
      <c r="H9" s="20">
        <f>SUM(H6:H8)</f>
        <v>299464.14</v>
      </c>
      <c r="I9" s="20">
        <f t="shared" ref="I9:K9" si="0">SUM(I6:I8)</f>
        <v>31443.734700000001</v>
      </c>
      <c r="J9" s="20">
        <f t="shared" si="0"/>
        <v>43554.545454545456</v>
      </c>
      <c r="K9" s="21">
        <f t="shared" si="0"/>
        <v>224465.85984545457</v>
      </c>
      <c r="L9" s="38"/>
      <c r="M9" s="39"/>
      <c r="N9" s="39"/>
    </row>
    <row r="10" spans="2:42" ht="3.75" customHeight="1" thickTop="1" thickBot="1" x14ac:dyDescent="0.3"/>
    <row r="11" spans="2:42" ht="18.75" thickTop="1" thickBot="1" x14ac:dyDescent="0.3">
      <c r="B11" s="360" t="s">
        <v>75</v>
      </c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2"/>
      <c r="P11" s="386" t="s">
        <v>79</v>
      </c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8"/>
      <c r="AD11" s="386" t="s">
        <v>62</v>
      </c>
      <c r="AE11" s="387"/>
      <c r="AF11" s="387"/>
      <c r="AG11" s="387"/>
      <c r="AH11" s="387"/>
      <c r="AI11" s="387"/>
      <c r="AJ11" s="387"/>
      <c r="AK11" s="387"/>
      <c r="AL11" s="387"/>
      <c r="AM11" s="387"/>
      <c r="AN11" s="387"/>
      <c r="AO11" s="387"/>
      <c r="AP11" s="388"/>
    </row>
    <row r="12" spans="2:42" ht="3.75" customHeight="1" thickBot="1" x14ac:dyDescent="0.3">
      <c r="B12" s="163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64"/>
      <c r="P12" s="46"/>
      <c r="AB12" s="47"/>
      <c r="AD12" s="46"/>
      <c r="AP12" s="47"/>
    </row>
    <row r="13" spans="2:42" ht="18" thickBot="1" x14ac:dyDescent="0.3">
      <c r="B13" s="356" t="s">
        <v>16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  <c r="P13" s="389" t="s">
        <v>16</v>
      </c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85"/>
      <c r="AD13" s="389" t="s">
        <v>16</v>
      </c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85"/>
    </row>
    <row r="14" spans="2:42" ht="18" thickBot="1" x14ac:dyDescent="0.3">
      <c r="B14" s="165" t="s">
        <v>6</v>
      </c>
      <c r="C14" s="166" t="s">
        <v>7</v>
      </c>
      <c r="D14" s="166" t="s">
        <v>8</v>
      </c>
      <c r="E14" s="166" t="s">
        <v>9</v>
      </c>
      <c r="F14" s="166" t="s">
        <v>10</v>
      </c>
      <c r="G14" s="166" t="s">
        <v>11</v>
      </c>
      <c r="H14" s="166" t="s">
        <v>46</v>
      </c>
      <c r="I14" s="166" t="s">
        <v>12</v>
      </c>
      <c r="J14" s="166" t="s">
        <v>15</v>
      </c>
      <c r="K14" s="166" t="s">
        <v>48</v>
      </c>
      <c r="L14" s="166" t="s">
        <v>49</v>
      </c>
      <c r="M14" s="166" t="s">
        <v>50</v>
      </c>
      <c r="N14" s="167" t="s">
        <v>60</v>
      </c>
      <c r="P14" s="48" t="s">
        <v>6</v>
      </c>
      <c r="Q14" s="5" t="s">
        <v>7</v>
      </c>
      <c r="R14" s="5" t="s">
        <v>8</v>
      </c>
      <c r="S14" s="5" t="s">
        <v>9</v>
      </c>
      <c r="T14" s="5" t="s">
        <v>10</v>
      </c>
      <c r="U14" s="5" t="s">
        <v>11</v>
      </c>
      <c r="V14" s="5" t="s">
        <v>46</v>
      </c>
      <c r="W14" s="5" t="s">
        <v>12</v>
      </c>
      <c r="X14" s="5" t="s">
        <v>15</v>
      </c>
      <c r="Y14" s="5" t="s">
        <v>48</v>
      </c>
      <c r="Z14" s="5" t="s">
        <v>49</v>
      </c>
      <c r="AA14" s="5" t="s">
        <v>50</v>
      </c>
      <c r="AB14" s="49" t="s">
        <v>60</v>
      </c>
      <c r="AD14" s="48" t="s">
        <v>6</v>
      </c>
      <c r="AE14" s="5" t="s">
        <v>7</v>
      </c>
      <c r="AF14" s="5" t="s">
        <v>8</v>
      </c>
      <c r="AG14" s="5" t="s">
        <v>9</v>
      </c>
      <c r="AH14" s="5" t="s">
        <v>10</v>
      </c>
      <c r="AI14" s="5" t="s">
        <v>11</v>
      </c>
      <c r="AJ14" s="5" t="s">
        <v>46</v>
      </c>
      <c r="AK14" s="5" t="s">
        <v>12</v>
      </c>
      <c r="AL14" s="5" t="s">
        <v>15</v>
      </c>
      <c r="AM14" s="5" t="s">
        <v>48</v>
      </c>
      <c r="AN14" s="5" t="s">
        <v>49</v>
      </c>
      <c r="AO14" s="5" t="s">
        <v>50</v>
      </c>
      <c r="AP14" s="49" t="s">
        <v>60</v>
      </c>
    </row>
    <row r="15" spans="2:42" ht="18.75" thickBot="1" x14ac:dyDescent="0.3">
      <c r="B15" s="15" t="s">
        <v>36</v>
      </c>
      <c r="C15" s="13">
        <v>7729.69</v>
      </c>
      <c r="D15" s="152">
        <f>$D$6*22</f>
        <v>22</v>
      </c>
      <c r="E15" s="13">
        <f>$D$6*102747.2</f>
        <v>102747.2</v>
      </c>
      <c r="F15" s="13">
        <f>(C15*0.3)*12</f>
        <v>27826.883999999998</v>
      </c>
      <c r="G15" s="13">
        <f>(C15*0.5)*12</f>
        <v>46378.14</v>
      </c>
      <c r="H15" s="152">
        <v>60</v>
      </c>
      <c r="I15" s="152" t="s">
        <v>47</v>
      </c>
      <c r="J15" s="13">
        <f>L15/D15</f>
        <v>70.269909090909096</v>
      </c>
      <c r="K15" s="13">
        <f>(C15*40%)*D6</f>
        <v>3091.8760000000002</v>
      </c>
      <c r="L15" s="13">
        <f>K15/2</f>
        <v>1545.9380000000001</v>
      </c>
      <c r="M15" s="168">
        <f>L15/2</f>
        <v>772.96900000000005</v>
      </c>
      <c r="N15" s="55">
        <f>M15*H15</f>
        <v>46378.14</v>
      </c>
      <c r="P15" s="50" t="s">
        <v>36</v>
      </c>
      <c r="Q15" s="4">
        <v>15899.23</v>
      </c>
      <c r="R15" s="3">
        <f>$D$7*56</f>
        <v>56</v>
      </c>
      <c r="S15" s="4">
        <f>$D$7*205045.7</f>
        <v>205045.7</v>
      </c>
      <c r="T15" s="4">
        <f>(Q15*0.3)*12</f>
        <v>57237.227999999988</v>
      </c>
      <c r="U15" s="4">
        <f>(Q15*0.5)*12</f>
        <v>95395.38</v>
      </c>
      <c r="V15" s="3">
        <v>60</v>
      </c>
      <c r="W15" s="3" t="s">
        <v>47</v>
      </c>
      <c r="X15" s="4">
        <f>Z15/R15</f>
        <v>56.782964285714286</v>
      </c>
      <c r="Y15" s="30">
        <f>Q15*40%*D7</f>
        <v>6359.692</v>
      </c>
      <c r="Z15" s="30">
        <f>Y15/2</f>
        <v>3179.846</v>
      </c>
      <c r="AA15" s="35">
        <f>Z15/2</f>
        <v>1589.923</v>
      </c>
      <c r="AB15" s="51">
        <f>AA15*V15</f>
        <v>95395.38</v>
      </c>
      <c r="AD15" s="50" t="s">
        <v>36</v>
      </c>
      <c r="AE15" s="4">
        <v>26281.77</v>
      </c>
      <c r="AF15" s="3">
        <f>$D$8*72</f>
        <v>72</v>
      </c>
      <c r="AG15" s="4">
        <f>$D$8*318552</f>
        <v>318552</v>
      </c>
      <c r="AH15" s="4">
        <f>(AE15*0.3)*12</f>
        <v>94614.372000000003</v>
      </c>
      <c r="AI15" s="4">
        <f>(AE15*0.5)*12</f>
        <v>157690.62</v>
      </c>
      <c r="AJ15" s="3">
        <v>60</v>
      </c>
      <c r="AK15" s="3" t="s">
        <v>47</v>
      </c>
      <c r="AL15" s="4">
        <f>AN15/AF15</f>
        <v>73.004916666666674</v>
      </c>
      <c r="AM15" s="30">
        <f>AE15*40%*D8</f>
        <v>10512.708000000001</v>
      </c>
      <c r="AN15" s="30">
        <f>AM15/2</f>
        <v>5256.3540000000003</v>
      </c>
      <c r="AO15" s="35">
        <f>AN15/2</f>
        <v>2628.1770000000001</v>
      </c>
      <c r="AP15" s="51">
        <f>AO15*AJ15</f>
        <v>157690.62</v>
      </c>
    </row>
    <row r="16" spans="2:42" ht="4.5" customHeight="1" thickBot="1" x14ac:dyDescent="0.3">
      <c r="B16" s="163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64"/>
      <c r="P16" s="46"/>
      <c r="AB16" s="47"/>
      <c r="AD16" s="46"/>
      <c r="AP16" s="47"/>
    </row>
    <row r="17" spans="2:42" ht="18" thickBot="1" x14ac:dyDescent="0.3">
      <c r="B17" s="356" t="s">
        <v>17</v>
      </c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P17" s="383" t="s">
        <v>17</v>
      </c>
      <c r="Q17" s="384"/>
      <c r="R17" s="384"/>
      <c r="S17" s="384"/>
      <c r="T17" s="384"/>
      <c r="U17" s="324"/>
      <c r="V17" s="324"/>
      <c r="W17" s="324"/>
      <c r="X17" s="324"/>
      <c r="Y17" s="324"/>
      <c r="Z17" s="324"/>
      <c r="AA17" s="324"/>
      <c r="AB17" s="385"/>
      <c r="AD17" s="383" t="s">
        <v>17</v>
      </c>
      <c r="AE17" s="384"/>
      <c r="AF17" s="384"/>
      <c r="AG17" s="384"/>
      <c r="AH17" s="384"/>
      <c r="AI17" s="324"/>
      <c r="AJ17" s="324"/>
      <c r="AK17" s="324"/>
      <c r="AL17" s="324"/>
      <c r="AM17" s="324"/>
      <c r="AN17" s="324"/>
      <c r="AO17" s="324"/>
      <c r="AP17" s="385"/>
    </row>
    <row r="18" spans="2:42" ht="17.25" thickBot="1" x14ac:dyDescent="0.3">
      <c r="B18" s="363" t="s">
        <v>44</v>
      </c>
      <c r="C18" s="364"/>
      <c r="D18" s="364"/>
      <c r="E18" s="364"/>
      <c r="F18" s="364"/>
      <c r="G18" s="169">
        <v>0</v>
      </c>
      <c r="H18" s="365" t="s">
        <v>45</v>
      </c>
      <c r="I18" s="365"/>
      <c r="J18" s="365"/>
      <c r="K18" s="365"/>
      <c r="L18" s="365"/>
      <c r="M18" s="365"/>
      <c r="N18" s="170">
        <f>N15*G18</f>
        <v>0</v>
      </c>
      <c r="P18" s="359" t="s">
        <v>44</v>
      </c>
      <c r="Q18" s="337"/>
      <c r="R18" s="337"/>
      <c r="S18" s="337"/>
      <c r="T18" s="337"/>
      <c r="U18" s="22">
        <v>0</v>
      </c>
      <c r="V18" s="390" t="s">
        <v>45</v>
      </c>
      <c r="W18" s="391"/>
      <c r="X18" s="391"/>
      <c r="Y18" s="391"/>
      <c r="Z18" s="391"/>
      <c r="AA18" s="392"/>
      <c r="AB18" s="52">
        <f>AB15*U18</f>
        <v>0</v>
      </c>
      <c r="AD18" s="359" t="s">
        <v>44</v>
      </c>
      <c r="AE18" s="337"/>
      <c r="AF18" s="337"/>
      <c r="AG18" s="337"/>
      <c r="AH18" s="337"/>
      <c r="AI18" s="22">
        <v>0</v>
      </c>
      <c r="AJ18" s="390" t="s">
        <v>45</v>
      </c>
      <c r="AK18" s="391"/>
      <c r="AL18" s="391"/>
      <c r="AM18" s="391"/>
      <c r="AN18" s="391"/>
      <c r="AO18" s="392"/>
      <c r="AP18" s="52">
        <f>AP15*AI18</f>
        <v>0</v>
      </c>
    </row>
    <row r="19" spans="2:42" ht="17.25" thickBot="1" x14ac:dyDescent="0.3">
      <c r="B19" s="363" t="s">
        <v>20</v>
      </c>
      <c r="C19" s="364"/>
      <c r="D19" s="364"/>
      <c r="E19" s="364"/>
      <c r="F19" s="364"/>
      <c r="G19" s="169">
        <v>0</v>
      </c>
      <c r="H19" s="365" t="s">
        <v>21</v>
      </c>
      <c r="I19" s="365"/>
      <c r="J19" s="365"/>
      <c r="K19" s="365"/>
      <c r="L19" s="365"/>
      <c r="M19" s="365"/>
      <c r="N19" s="170">
        <f>N15*G19</f>
        <v>0</v>
      </c>
      <c r="P19" s="359" t="s">
        <v>20</v>
      </c>
      <c r="Q19" s="337"/>
      <c r="R19" s="337"/>
      <c r="S19" s="337"/>
      <c r="T19" s="337"/>
      <c r="U19" s="24">
        <v>0</v>
      </c>
      <c r="V19" s="393" t="s">
        <v>21</v>
      </c>
      <c r="W19" s="394"/>
      <c r="X19" s="394"/>
      <c r="Y19" s="394"/>
      <c r="Z19" s="394"/>
      <c r="AA19" s="395"/>
      <c r="AB19" s="53">
        <f>AB15*U19</f>
        <v>0</v>
      </c>
      <c r="AD19" s="359" t="s">
        <v>20</v>
      </c>
      <c r="AE19" s="337"/>
      <c r="AF19" s="337"/>
      <c r="AG19" s="337"/>
      <c r="AH19" s="337"/>
      <c r="AI19" s="24">
        <v>0</v>
      </c>
      <c r="AJ19" s="393" t="s">
        <v>21</v>
      </c>
      <c r="AK19" s="394"/>
      <c r="AL19" s="394"/>
      <c r="AM19" s="394"/>
      <c r="AN19" s="394"/>
      <c r="AO19" s="395"/>
      <c r="AP19" s="53">
        <f>AP15*AI19</f>
        <v>0</v>
      </c>
    </row>
    <row r="20" spans="2:42" ht="17.25" thickBot="1" x14ac:dyDescent="0.3">
      <c r="B20" s="363" t="s">
        <v>22</v>
      </c>
      <c r="C20" s="364"/>
      <c r="D20" s="364"/>
      <c r="E20" s="364"/>
      <c r="F20" s="364"/>
      <c r="G20" s="171">
        <v>9.5000000000000001E-2</v>
      </c>
      <c r="H20" s="365" t="s">
        <v>23</v>
      </c>
      <c r="I20" s="365"/>
      <c r="J20" s="365"/>
      <c r="K20" s="365"/>
      <c r="L20" s="365"/>
      <c r="M20" s="365"/>
      <c r="N20" s="170">
        <f>N15*G20</f>
        <v>4405.9233000000004</v>
      </c>
      <c r="P20" s="359" t="s">
        <v>22</v>
      </c>
      <c r="Q20" s="337"/>
      <c r="R20" s="337"/>
      <c r="S20" s="337"/>
      <c r="T20" s="337"/>
      <c r="U20" s="26">
        <v>9.5000000000000001E-2</v>
      </c>
      <c r="V20" s="393" t="s">
        <v>23</v>
      </c>
      <c r="W20" s="394"/>
      <c r="X20" s="394"/>
      <c r="Y20" s="394"/>
      <c r="Z20" s="394"/>
      <c r="AA20" s="395"/>
      <c r="AB20" s="53">
        <f>AB15*U20</f>
        <v>9062.5611000000008</v>
      </c>
      <c r="AD20" s="359" t="s">
        <v>22</v>
      </c>
      <c r="AE20" s="337"/>
      <c r="AF20" s="337"/>
      <c r="AG20" s="337"/>
      <c r="AH20" s="337"/>
      <c r="AI20" s="26">
        <v>9.5000000000000001E-2</v>
      </c>
      <c r="AJ20" s="393" t="s">
        <v>23</v>
      </c>
      <c r="AK20" s="394"/>
      <c r="AL20" s="394"/>
      <c r="AM20" s="394"/>
      <c r="AN20" s="394"/>
      <c r="AO20" s="395"/>
      <c r="AP20" s="53">
        <f>AP15*AI20</f>
        <v>14980.608899999999</v>
      </c>
    </row>
    <row r="21" spans="2:42" ht="17.25" thickBot="1" x14ac:dyDescent="0.3">
      <c r="B21" s="363" t="s">
        <v>24</v>
      </c>
      <c r="C21" s="364"/>
      <c r="D21" s="364"/>
      <c r="E21" s="364"/>
      <c r="F21" s="364"/>
      <c r="G21" s="171">
        <v>0.01</v>
      </c>
      <c r="H21" s="365" t="s">
        <v>25</v>
      </c>
      <c r="I21" s="365"/>
      <c r="J21" s="365"/>
      <c r="K21" s="365"/>
      <c r="L21" s="365"/>
      <c r="M21" s="365"/>
      <c r="N21" s="170">
        <f>N15*G21</f>
        <v>463.78140000000002</v>
      </c>
      <c r="P21" s="359" t="s">
        <v>24</v>
      </c>
      <c r="Q21" s="337"/>
      <c r="R21" s="337"/>
      <c r="S21" s="337"/>
      <c r="T21" s="337"/>
      <c r="U21" s="26">
        <v>0.01</v>
      </c>
      <c r="V21" s="393" t="s">
        <v>25</v>
      </c>
      <c r="W21" s="394"/>
      <c r="X21" s="394"/>
      <c r="Y21" s="394"/>
      <c r="Z21" s="394"/>
      <c r="AA21" s="395"/>
      <c r="AB21" s="53">
        <f>AB15*U21</f>
        <v>953.95380000000011</v>
      </c>
      <c r="AD21" s="359" t="s">
        <v>24</v>
      </c>
      <c r="AE21" s="337"/>
      <c r="AF21" s="337"/>
      <c r="AG21" s="337"/>
      <c r="AH21" s="337"/>
      <c r="AI21" s="26">
        <v>0.01</v>
      </c>
      <c r="AJ21" s="393" t="s">
        <v>25</v>
      </c>
      <c r="AK21" s="394"/>
      <c r="AL21" s="394"/>
      <c r="AM21" s="394"/>
      <c r="AN21" s="394"/>
      <c r="AO21" s="395"/>
      <c r="AP21" s="53">
        <f>AP15*AI21</f>
        <v>1576.9061999999999</v>
      </c>
    </row>
    <row r="22" spans="2:42" ht="17.25" thickBot="1" x14ac:dyDescent="0.3">
      <c r="B22" s="363" t="s">
        <v>26</v>
      </c>
      <c r="C22" s="364"/>
      <c r="D22" s="364"/>
      <c r="E22" s="364"/>
      <c r="F22" s="364"/>
      <c r="G22" s="169">
        <v>0</v>
      </c>
      <c r="H22" s="365" t="s">
        <v>27</v>
      </c>
      <c r="I22" s="365"/>
      <c r="J22" s="365"/>
      <c r="K22" s="365"/>
      <c r="L22" s="365"/>
      <c r="M22" s="365"/>
      <c r="N22" s="170">
        <f>N15*G22</f>
        <v>0</v>
      </c>
      <c r="P22" s="373" t="s">
        <v>26</v>
      </c>
      <c r="Q22" s="339"/>
      <c r="R22" s="339"/>
      <c r="S22" s="339"/>
      <c r="T22" s="339"/>
      <c r="U22" s="27">
        <v>0</v>
      </c>
      <c r="V22" s="374" t="s">
        <v>27</v>
      </c>
      <c r="W22" s="375"/>
      <c r="X22" s="375"/>
      <c r="Y22" s="375"/>
      <c r="Z22" s="375"/>
      <c r="AA22" s="376"/>
      <c r="AB22" s="54">
        <f>AB15*U22</f>
        <v>0</v>
      </c>
      <c r="AD22" s="373" t="s">
        <v>26</v>
      </c>
      <c r="AE22" s="339"/>
      <c r="AF22" s="339"/>
      <c r="AG22" s="339"/>
      <c r="AH22" s="339"/>
      <c r="AI22" s="27">
        <v>0</v>
      </c>
      <c r="AJ22" s="374" t="s">
        <v>27</v>
      </c>
      <c r="AK22" s="375"/>
      <c r="AL22" s="375"/>
      <c r="AM22" s="375"/>
      <c r="AN22" s="375"/>
      <c r="AO22" s="376"/>
      <c r="AP22" s="54">
        <f>AP15*AI22</f>
        <v>0</v>
      </c>
    </row>
    <row r="23" spans="2:42" ht="18.75" thickBot="1" x14ac:dyDescent="0.3">
      <c r="B23" s="366" t="s">
        <v>30</v>
      </c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55">
        <f>SUM(N18:N22)</f>
        <v>4869.7047000000002</v>
      </c>
      <c r="P23" s="380" t="s">
        <v>30</v>
      </c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2"/>
      <c r="AB23" s="55">
        <f>SUM(AB18:AB22)</f>
        <v>10016.5149</v>
      </c>
      <c r="AD23" s="380" t="s">
        <v>30</v>
      </c>
      <c r="AE23" s="381"/>
      <c r="AF23" s="381"/>
      <c r="AG23" s="381"/>
      <c r="AH23" s="381"/>
      <c r="AI23" s="381"/>
      <c r="AJ23" s="381"/>
      <c r="AK23" s="381"/>
      <c r="AL23" s="381"/>
      <c r="AM23" s="381"/>
      <c r="AN23" s="381"/>
      <c r="AO23" s="382"/>
      <c r="AP23" s="55">
        <f>SUM(AP18:AP22)</f>
        <v>16557.515100000001</v>
      </c>
    </row>
    <row r="24" spans="2:42" ht="4.5" customHeight="1" thickBot="1" x14ac:dyDescent="0.3">
      <c r="B24" s="163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64"/>
      <c r="P24" s="46"/>
      <c r="AB24" s="47"/>
      <c r="AD24" s="46"/>
      <c r="AP24" s="47"/>
    </row>
    <row r="25" spans="2:42" ht="18.75" thickBot="1" x14ac:dyDescent="0.3">
      <c r="B25" s="356" t="s">
        <v>28</v>
      </c>
      <c r="C25" s="357"/>
      <c r="D25" s="357"/>
      <c r="E25" s="357"/>
      <c r="F25" s="357"/>
      <c r="G25" s="172">
        <f>N25/N15</f>
        <v>0.89499999999999991</v>
      </c>
      <c r="H25" s="365" t="s">
        <v>29</v>
      </c>
      <c r="I25" s="365"/>
      <c r="J25" s="365"/>
      <c r="K25" s="365"/>
      <c r="L25" s="365"/>
      <c r="M25" s="365"/>
      <c r="N25" s="55">
        <f>N15-N23</f>
        <v>41508.435299999997</v>
      </c>
      <c r="P25" s="396" t="s">
        <v>28</v>
      </c>
      <c r="Q25" s="397"/>
      <c r="R25" s="397"/>
      <c r="S25" s="397"/>
      <c r="T25" s="397"/>
      <c r="U25" s="34">
        <f>AB25/AB15</f>
        <v>0.89500000000000002</v>
      </c>
      <c r="V25" s="398" t="s">
        <v>29</v>
      </c>
      <c r="W25" s="399"/>
      <c r="X25" s="399"/>
      <c r="Y25" s="399"/>
      <c r="Z25" s="399"/>
      <c r="AA25" s="400"/>
      <c r="AB25" s="56">
        <f>AB15-AB23</f>
        <v>85378.86510000001</v>
      </c>
      <c r="AD25" s="396" t="s">
        <v>28</v>
      </c>
      <c r="AE25" s="397"/>
      <c r="AF25" s="397"/>
      <c r="AG25" s="397"/>
      <c r="AH25" s="397"/>
      <c r="AI25" s="34">
        <f>AP25/AP15</f>
        <v>0.89500000000000002</v>
      </c>
      <c r="AJ25" s="398" t="s">
        <v>29</v>
      </c>
      <c r="AK25" s="399"/>
      <c r="AL25" s="399"/>
      <c r="AM25" s="399"/>
      <c r="AN25" s="399"/>
      <c r="AO25" s="400"/>
      <c r="AP25" s="56">
        <f>AP15-AP23</f>
        <v>141133.10490000001</v>
      </c>
    </row>
    <row r="26" spans="2:42" ht="4.5" customHeight="1" thickBot="1" x14ac:dyDescent="0.3">
      <c r="B26" s="163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64"/>
      <c r="P26" s="46"/>
      <c r="AB26" s="47"/>
      <c r="AD26" s="46"/>
      <c r="AP26" s="47"/>
    </row>
    <row r="27" spans="2:42" ht="18" thickBot="1" x14ac:dyDescent="0.3">
      <c r="B27" s="356" t="s">
        <v>31</v>
      </c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8"/>
      <c r="P27" s="389" t="s">
        <v>31</v>
      </c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85"/>
      <c r="AD27" s="389" t="s">
        <v>31</v>
      </c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85"/>
    </row>
    <row r="28" spans="2:42" ht="18.75" thickBot="1" x14ac:dyDescent="0.3">
      <c r="B28" s="363" t="s">
        <v>32</v>
      </c>
      <c r="C28" s="364"/>
      <c r="D28" s="364"/>
      <c r="E28" s="364"/>
      <c r="F28" s="364"/>
      <c r="G28" s="173">
        <f>D15</f>
        <v>22</v>
      </c>
      <c r="H28" s="365" t="s">
        <v>52</v>
      </c>
      <c r="I28" s="365"/>
      <c r="J28" s="365"/>
      <c r="K28" s="365"/>
      <c r="L28" s="365"/>
      <c r="M28" s="365"/>
      <c r="N28" s="170">
        <f>(2930/22)*G28</f>
        <v>2930</v>
      </c>
      <c r="P28" s="368" t="s">
        <v>32</v>
      </c>
      <c r="Q28" s="332"/>
      <c r="R28" s="332"/>
      <c r="S28" s="332"/>
      <c r="T28" s="332"/>
      <c r="U28" s="6">
        <f>R15</f>
        <v>56</v>
      </c>
      <c r="V28" s="377" t="s">
        <v>52</v>
      </c>
      <c r="W28" s="378"/>
      <c r="X28" s="378"/>
      <c r="Y28" s="378"/>
      <c r="Z28" s="378"/>
      <c r="AA28" s="379"/>
      <c r="AB28" s="52">
        <f>(2930/22)*U28</f>
        <v>7458.181818181818</v>
      </c>
      <c r="AD28" s="368" t="s">
        <v>32</v>
      </c>
      <c r="AE28" s="332"/>
      <c r="AF28" s="332"/>
      <c r="AG28" s="332"/>
      <c r="AH28" s="332"/>
      <c r="AI28" s="6">
        <f>AF15</f>
        <v>72</v>
      </c>
      <c r="AJ28" s="377" t="s">
        <v>52</v>
      </c>
      <c r="AK28" s="378"/>
      <c r="AL28" s="378"/>
      <c r="AM28" s="378"/>
      <c r="AN28" s="378"/>
      <c r="AO28" s="379"/>
      <c r="AP28" s="52">
        <f>(2930/22)*AI28</f>
        <v>9589.0909090909099</v>
      </c>
    </row>
    <row r="29" spans="2:42" ht="18.75" thickBot="1" x14ac:dyDescent="0.3">
      <c r="B29" s="363" t="s">
        <v>41</v>
      </c>
      <c r="C29" s="364"/>
      <c r="D29" s="364"/>
      <c r="E29" s="364"/>
      <c r="F29" s="364"/>
      <c r="G29" s="173">
        <v>20</v>
      </c>
      <c r="H29" s="365" t="s">
        <v>34</v>
      </c>
      <c r="I29" s="365"/>
      <c r="J29" s="365"/>
      <c r="K29" s="365"/>
      <c r="L29" s="365"/>
      <c r="M29" s="365"/>
      <c r="N29" s="170">
        <f>G28*G29*(0.6)</f>
        <v>264</v>
      </c>
      <c r="P29" s="373" t="s">
        <v>41</v>
      </c>
      <c r="Q29" s="339"/>
      <c r="R29" s="339"/>
      <c r="S29" s="339"/>
      <c r="T29" s="339"/>
      <c r="U29" s="33">
        <v>20</v>
      </c>
      <c r="V29" s="374" t="s">
        <v>34</v>
      </c>
      <c r="W29" s="375"/>
      <c r="X29" s="375"/>
      <c r="Y29" s="375"/>
      <c r="Z29" s="375"/>
      <c r="AA29" s="376"/>
      <c r="AB29" s="57">
        <f>U28*U29*(0.6)</f>
        <v>672</v>
      </c>
      <c r="AD29" s="373" t="s">
        <v>41</v>
      </c>
      <c r="AE29" s="339"/>
      <c r="AF29" s="339"/>
      <c r="AG29" s="339"/>
      <c r="AH29" s="339"/>
      <c r="AI29" s="33">
        <v>20</v>
      </c>
      <c r="AJ29" s="374" t="s">
        <v>34</v>
      </c>
      <c r="AK29" s="375"/>
      <c r="AL29" s="375"/>
      <c r="AM29" s="375"/>
      <c r="AN29" s="375"/>
      <c r="AO29" s="376"/>
      <c r="AP29" s="57">
        <f>AI28*AI29*(0.6)</f>
        <v>864</v>
      </c>
    </row>
    <row r="30" spans="2:42" ht="18.75" thickBot="1" x14ac:dyDescent="0.3">
      <c r="B30" s="363" t="s">
        <v>53</v>
      </c>
      <c r="C30" s="364"/>
      <c r="D30" s="364"/>
      <c r="E30" s="364"/>
      <c r="F30" s="364"/>
      <c r="G30" s="174">
        <f>(D15/3)*M5</f>
        <v>22</v>
      </c>
      <c r="H30" s="365" t="s">
        <v>54</v>
      </c>
      <c r="I30" s="365"/>
      <c r="J30" s="365"/>
      <c r="K30" s="365"/>
      <c r="L30" s="365"/>
      <c r="M30" s="365"/>
      <c r="N30" s="170">
        <f>((2930/22)*G30)</f>
        <v>2930</v>
      </c>
      <c r="P30" s="368" t="s">
        <v>53</v>
      </c>
      <c r="Q30" s="332"/>
      <c r="R30" s="332"/>
      <c r="S30" s="332"/>
      <c r="T30" s="332"/>
      <c r="U30" s="45">
        <f>(R15/3)*M5</f>
        <v>56</v>
      </c>
      <c r="V30" s="377" t="s">
        <v>54</v>
      </c>
      <c r="W30" s="378"/>
      <c r="X30" s="378"/>
      <c r="Y30" s="378"/>
      <c r="Z30" s="378"/>
      <c r="AA30" s="379"/>
      <c r="AB30" s="52">
        <f>((2930/22)*U30)</f>
        <v>7458.181818181818</v>
      </c>
      <c r="AD30" s="368" t="s">
        <v>53</v>
      </c>
      <c r="AE30" s="332"/>
      <c r="AF30" s="332"/>
      <c r="AG30" s="332"/>
      <c r="AH30" s="332"/>
      <c r="AI30" s="45">
        <f>(AF15/3)*M5</f>
        <v>72</v>
      </c>
      <c r="AJ30" s="377" t="s">
        <v>54</v>
      </c>
      <c r="AK30" s="378"/>
      <c r="AL30" s="378"/>
      <c r="AM30" s="378"/>
      <c r="AN30" s="378"/>
      <c r="AO30" s="379"/>
      <c r="AP30" s="52">
        <f>((2930/22)*AI30)</f>
        <v>9589.0909090909099</v>
      </c>
    </row>
    <row r="31" spans="2:42" ht="18.75" thickBot="1" x14ac:dyDescent="0.3">
      <c r="B31" s="363" t="s">
        <v>51</v>
      </c>
      <c r="C31" s="364"/>
      <c r="D31" s="364"/>
      <c r="E31" s="364"/>
      <c r="F31" s="364"/>
      <c r="G31" s="173">
        <v>20</v>
      </c>
      <c r="H31" s="365" t="s">
        <v>55</v>
      </c>
      <c r="I31" s="365"/>
      <c r="J31" s="365"/>
      <c r="K31" s="365"/>
      <c r="L31" s="365"/>
      <c r="M31" s="365"/>
      <c r="N31" s="170">
        <f>(G30)*G31*(0.6)</f>
        <v>264</v>
      </c>
      <c r="P31" s="373" t="s">
        <v>51</v>
      </c>
      <c r="Q31" s="339"/>
      <c r="R31" s="339"/>
      <c r="S31" s="339"/>
      <c r="T31" s="339"/>
      <c r="U31" s="33">
        <v>20</v>
      </c>
      <c r="V31" s="374" t="s">
        <v>55</v>
      </c>
      <c r="W31" s="375"/>
      <c r="X31" s="375"/>
      <c r="Y31" s="375"/>
      <c r="Z31" s="375"/>
      <c r="AA31" s="376"/>
      <c r="AB31" s="57">
        <f>(U30)*U31*(0.6)</f>
        <v>672</v>
      </c>
      <c r="AD31" s="373" t="s">
        <v>51</v>
      </c>
      <c r="AE31" s="339"/>
      <c r="AF31" s="339"/>
      <c r="AG31" s="339"/>
      <c r="AH31" s="339"/>
      <c r="AI31" s="33">
        <v>20</v>
      </c>
      <c r="AJ31" s="374" t="s">
        <v>55</v>
      </c>
      <c r="AK31" s="375"/>
      <c r="AL31" s="375"/>
      <c r="AM31" s="375"/>
      <c r="AN31" s="375"/>
      <c r="AO31" s="376"/>
      <c r="AP31" s="57">
        <f>(AI30)*AI31*(0.6)</f>
        <v>864</v>
      </c>
    </row>
    <row r="32" spans="2:42" ht="18.75" thickBot="1" x14ac:dyDescent="0.3">
      <c r="B32" s="366" t="s">
        <v>38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55">
        <f>SUM(N28:N31)</f>
        <v>6388</v>
      </c>
      <c r="P32" s="380" t="s">
        <v>38</v>
      </c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2"/>
      <c r="AB32" s="55">
        <f>SUM(AB28:AB31)</f>
        <v>16260.363636363636</v>
      </c>
      <c r="AD32" s="380" t="s">
        <v>38</v>
      </c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2"/>
      <c r="AP32" s="55">
        <f>SUM(AP28:AP31)</f>
        <v>20906.18181818182</v>
      </c>
    </row>
    <row r="33" spans="2:42" ht="3.75" customHeight="1" thickBot="1" x14ac:dyDescent="0.3">
      <c r="B33" s="163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64"/>
      <c r="P33" s="46"/>
      <c r="AB33" s="47"/>
      <c r="AD33" s="46"/>
      <c r="AP33" s="47"/>
    </row>
    <row r="34" spans="2:42" ht="18" thickBot="1" x14ac:dyDescent="0.3">
      <c r="B34" s="356" t="s">
        <v>35</v>
      </c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8"/>
      <c r="P34" s="370" t="s">
        <v>35</v>
      </c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2"/>
      <c r="AD34" s="370" t="s">
        <v>35</v>
      </c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2"/>
    </row>
    <row r="35" spans="2:42" ht="3.75" customHeight="1" thickBot="1" x14ac:dyDescent="0.3">
      <c r="B35" s="163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64"/>
      <c r="P35" s="46"/>
      <c r="AB35" s="47"/>
      <c r="AD35" s="46"/>
      <c r="AP35" s="47"/>
    </row>
    <row r="36" spans="2:42" ht="18.75" thickBot="1" x14ac:dyDescent="0.3">
      <c r="B36" s="366" t="s">
        <v>56</v>
      </c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55">
        <f>N28+N29</f>
        <v>3194</v>
      </c>
      <c r="P36" s="366" t="s">
        <v>56</v>
      </c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55">
        <f>AB28+AB29</f>
        <v>8130.181818181818</v>
      </c>
      <c r="AD36" s="366" t="s">
        <v>56</v>
      </c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55">
        <f>AP28+AP29</f>
        <v>10453.09090909091</v>
      </c>
    </row>
    <row r="37" spans="2:42" ht="18.75" thickBot="1" x14ac:dyDescent="0.3">
      <c r="B37" s="366" t="s">
        <v>57</v>
      </c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175">
        <f>N30+N31</f>
        <v>3194</v>
      </c>
      <c r="P37" s="366" t="s">
        <v>57</v>
      </c>
      <c r="Q37" s="367"/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175">
        <f>AB30+AB31</f>
        <v>8130.181818181818</v>
      </c>
      <c r="AD37" s="366" t="s">
        <v>57</v>
      </c>
      <c r="AE37" s="367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175">
        <f>AP30+AP31</f>
        <v>10453.09090909091</v>
      </c>
    </row>
    <row r="38" spans="2:42" ht="18.75" thickBot="1" x14ac:dyDescent="0.3">
      <c r="B38" s="366" t="s">
        <v>58</v>
      </c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9"/>
      <c r="N38" s="178">
        <f>N25-N32</f>
        <v>35120.435299999997</v>
      </c>
      <c r="P38" s="366" t="s">
        <v>58</v>
      </c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9"/>
      <c r="AB38" s="178">
        <f>AB25-AB32</f>
        <v>69118.501463636378</v>
      </c>
      <c r="AD38" s="366" t="s">
        <v>58</v>
      </c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9"/>
      <c r="AP38" s="178">
        <f>AP25-AP32</f>
        <v>120226.92308181818</v>
      </c>
    </row>
    <row r="39" spans="2:42" ht="18.75" thickBot="1" x14ac:dyDescent="0.3">
      <c r="B39" s="366" t="s">
        <v>128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177">
        <f>N38/H15</f>
        <v>585.34058833333324</v>
      </c>
      <c r="P39" s="366" t="s">
        <v>128</v>
      </c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177">
        <f>AB38/V15</f>
        <v>1151.9750243939395</v>
      </c>
      <c r="AD39" s="366" t="s">
        <v>128</v>
      </c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177">
        <f>AP38/AJ15</f>
        <v>2003.7820513636364</v>
      </c>
    </row>
    <row r="40" spans="2:42" ht="18.75" thickBot="1" x14ac:dyDescent="0.3">
      <c r="B40" s="366" t="s">
        <v>59</v>
      </c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176">
        <f>((N23/H15)+(N28+N29))/M15</f>
        <v>4.2371191406123661</v>
      </c>
      <c r="P40" s="366" t="s">
        <v>59</v>
      </c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176">
        <f>((AB23/V15)+(AB28+AB29))/AA15</f>
        <v>5.2185695365007092</v>
      </c>
      <c r="AD40" s="366" t="s">
        <v>59</v>
      </c>
      <c r="AE40" s="367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176">
        <f>((AP23/AJ15)+(AP28+AP29))/AO15</f>
        <v>4.0823161811745976</v>
      </c>
    </row>
    <row r="41" spans="2:42" ht="18.75" thickBot="1" x14ac:dyDescent="0.3">
      <c r="B41" s="401" t="s">
        <v>218</v>
      </c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3"/>
      <c r="N41" s="179">
        <f>N38/N15</f>
        <v>0.75726269531292112</v>
      </c>
      <c r="P41" s="401" t="s">
        <v>218</v>
      </c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3"/>
      <c r="AB41" s="179">
        <f>AB38/AB15</f>
        <v>0.72454768211664311</v>
      </c>
      <c r="AD41" s="401" t="s">
        <v>218</v>
      </c>
      <c r="AE41" s="402"/>
      <c r="AF41" s="402"/>
      <c r="AG41" s="402"/>
      <c r="AH41" s="402"/>
      <c r="AI41" s="402"/>
      <c r="AJ41" s="402"/>
      <c r="AK41" s="402"/>
      <c r="AL41" s="402"/>
      <c r="AM41" s="402"/>
      <c r="AN41" s="402"/>
      <c r="AO41" s="403"/>
      <c r="AP41" s="179">
        <f>AP38/AP15</f>
        <v>0.76242279396084678</v>
      </c>
    </row>
    <row r="42" spans="2:42" ht="17.25" thickTop="1" x14ac:dyDescent="0.25">
      <c r="N42" s="139"/>
      <c r="AB42" s="139"/>
      <c r="AP42" s="139"/>
    </row>
    <row r="43" spans="2:42" ht="18" hidden="1" outlineLevel="1" thickBot="1" x14ac:dyDescent="0.3">
      <c r="B43" s="353" t="s">
        <v>237</v>
      </c>
      <c r="C43" s="354"/>
      <c r="D43" s="354"/>
      <c r="E43" s="354"/>
      <c r="F43" s="354"/>
      <c r="G43" s="355"/>
      <c r="N43" s="139"/>
      <c r="P43" s="353" t="s">
        <v>237</v>
      </c>
      <c r="Q43" s="354"/>
      <c r="R43" s="354"/>
      <c r="S43" s="354"/>
      <c r="T43" s="354"/>
      <c r="U43" s="355"/>
      <c r="AB43" s="139"/>
      <c r="AD43" s="353" t="s">
        <v>237</v>
      </c>
      <c r="AE43" s="354"/>
      <c r="AF43" s="354"/>
      <c r="AG43" s="354"/>
      <c r="AH43" s="354"/>
      <c r="AI43" s="355"/>
      <c r="AP43" s="139"/>
    </row>
    <row r="44" spans="2:42" ht="18" hidden="1" outlineLevel="1" thickBot="1" x14ac:dyDescent="0.3">
      <c r="B44" s="193"/>
      <c r="C44" s="194" t="s">
        <v>215</v>
      </c>
      <c r="D44" s="195" t="s">
        <v>216</v>
      </c>
      <c r="E44" s="195" t="s">
        <v>217</v>
      </c>
      <c r="F44" s="195" t="s">
        <v>221</v>
      </c>
      <c r="G44" s="196" t="s">
        <v>236</v>
      </c>
      <c r="P44" s="193"/>
      <c r="Q44" s="194" t="s">
        <v>215</v>
      </c>
      <c r="R44" s="195" t="s">
        <v>216</v>
      </c>
      <c r="S44" s="195" t="s">
        <v>217</v>
      </c>
      <c r="T44" s="195" t="s">
        <v>221</v>
      </c>
      <c r="U44" s="196" t="s">
        <v>236</v>
      </c>
      <c r="AD44" s="193"/>
      <c r="AE44" s="194" t="s">
        <v>215</v>
      </c>
      <c r="AF44" s="195" t="s">
        <v>216</v>
      </c>
      <c r="AG44" s="195" t="s">
        <v>217</v>
      </c>
      <c r="AH44" s="195" t="s">
        <v>221</v>
      </c>
      <c r="AI44" s="196" t="s">
        <v>236</v>
      </c>
    </row>
    <row r="45" spans="2:42" ht="18" hidden="1" outlineLevel="1" thickBot="1" x14ac:dyDescent="0.3">
      <c r="B45" s="160">
        <v>1</v>
      </c>
      <c r="C45" s="13">
        <f>M15</f>
        <v>772.96900000000005</v>
      </c>
      <c r="D45" s="13">
        <f>C45*(SUM($G$18:$G$22))</f>
        <v>81.161744999999996</v>
      </c>
      <c r="E45" s="191">
        <f>SUM(N28:N29)</f>
        <v>3194</v>
      </c>
      <c r="F45" s="13">
        <f t="shared" ref="F45:F76" si="1">IF((C45-D45-E45)&lt;0,0,(C45-D45-E45))</f>
        <v>0</v>
      </c>
      <c r="G45" s="151">
        <f>F45</f>
        <v>0</v>
      </c>
      <c r="P45" s="160">
        <v>1</v>
      </c>
      <c r="Q45" s="13">
        <f>AA15</f>
        <v>1589.923</v>
      </c>
      <c r="R45" s="13">
        <f>Q45*(SUM($G$18:$G$22))</f>
        <v>166.94191499999999</v>
      </c>
      <c r="S45" s="191">
        <f>SUM(AB28:AB29)</f>
        <v>8130.181818181818</v>
      </c>
      <c r="T45" s="13">
        <f t="shared" ref="T45:T76" si="2">IF((Q45-R45-S45)&lt;0,0,(Q45-R45-S45))</f>
        <v>0</v>
      </c>
      <c r="U45" s="151">
        <f>T45</f>
        <v>0</v>
      </c>
      <c r="AD45" s="160">
        <v>1</v>
      </c>
      <c r="AE45" s="13">
        <f>AO15</f>
        <v>2628.1770000000001</v>
      </c>
      <c r="AF45" s="13">
        <f>AE45*(SUM($G$18:$G$22))</f>
        <v>275.95858500000003</v>
      </c>
      <c r="AG45" s="191">
        <f>SUM(AP28:AP29)</f>
        <v>10453.09090909091</v>
      </c>
      <c r="AH45" s="13">
        <f t="shared" ref="AH45:AH76" si="3">IF((AE45-AF45-AG45)&lt;0,0,(AE45-AF45-AG45))</f>
        <v>0</v>
      </c>
      <c r="AI45" s="151">
        <f>AH45</f>
        <v>0</v>
      </c>
    </row>
    <row r="46" spans="2:42" ht="18" hidden="1" outlineLevel="1" thickBot="1" x14ac:dyDescent="0.3">
      <c r="B46" s="160">
        <v>2</v>
      </c>
      <c r="C46" s="13">
        <f>C45</f>
        <v>772.96900000000005</v>
      </c>
      <c r="D46" s="13">
        <f t="shared" ref="D46:D104" si="4">C46*(SUM($G$18:$G$22))</f>
        <v>81.161744999999996</v>
      </c>
      <c r="E46" s="13">
        <f t="shared" ref="E46:E103" si="5">IF((C45-D45-E45)&lt;0,-(C45-D45-E45),0)</f>
        <v>2502.1927449999998</v>
      </c>
      <c r="F46" s="13">
        <f t="shared" si="1"/>
        <v>0</v>
      </c>
      <c r="G46" s="151">
        <f>F46+G45</f>
        <v>0</v>
      </c>
      <c r="I46" s="32"/>
      <c r="P46" s="160">
        <v>2</v>
      </c>
      <c r="Q46" s="13">
        <f>Q45</f>
        <v>1589.923</v>
      </c>
      <c r="R46" s="13">
        <f t="shared" ref="R46:R104" si="6">Q46*(SUM($G$18:$G$22))</f>
        <v>166.94191499999999</v>
      </c>
      <c r="S46" s="13">
        <f t="shared" ref="S46:S49" si="7">IF((Q45-R45-S45)&lt;0,-(Q45-R45-S45),0)</f>
        <v>6707.2007331818186</v>
      </c>
      <c r="T46" s="13">
        <f t="shared" si="2"/>
        <v>0</v>
      </c>
      <c r="U46" s="151">
        <f>T46+U45</f>
        <v>0</v>
      </c>
      <c r="AD46" s="160">
        <v>2</v>
      </c>
      <c r="AE46" s="13">
        <f>AE45</f>
        <v>2628.1770000000001</v>
      </c>
      <c r="AF46" s="13">
        <f t="shared" ref="AF46:AF104" si="8">AE46*(SUM($G$18:$G$22))</f>
        <v>275.95858500000003</v>
      </c>
      <c r="AG46" s="13">
        <f t="shared" ref="AG46:AG49" si="9">IF((AE45-AF45-AG45)&lt;0,-(AE45-AF45-AG45),0)</f>
        <v>8100.8724940909096</v>
      </c>
      <c r="AH46" s="13">
        <f t="shared" si="3"/>
        <v>0</v>
      </c>
      <c r="AI46" s="151">
        <f>AH46+AI45</f>
        <v>0</v>
      </c>
    </row>
    <row r="47" spans="2:42" ht="18" hidden="1" outlineLevel="1" thickBot="1" x14ac:dyDescent="0.3">
      <c r="B47" s="160">
        <v>3</v>
      </c>
      <c r="C47" s="13">
        <f>C46</f>
        <v>772.96900000000005</v>
      </c>
      <c r="D47" s="13">
        <f t="shared" si="4"/>
        <v>81.161744999999996</v>
      </c>
      <c r="E47" s="13">
        <f t="shared" si="5"/>
        <v>1810.3854899999997</v>
      </c>
      <c r="F47" s="13">
        <f t="shared" si="1"/>
        <v>0</v>
      </c>
      <c r="G47" s="151">
        <f t="shared" ref="G47:G104" si="10">F47+G46</f>
        <v>0</v>
      </c>
      <c r="I47" s="32"/>
      <c r="P47" s="160">
        <v>3</v>
      </c>
      <c r="Q47" s="13">
        <f>Q46</f>
        <v>1589.923</v>
      </c>
      <c r="R47" s="13">
        <f t="shared" si="6"/>
        <v>166.94191499999999</v>
      </c>
      <c r="S47" s="13">
        <f t="shared" si="7"/>
        <v>5284.2196481818191</v>
      </c>
      <c r="T47" s="13">
        <f t="shared" si="2"/>
        <v>0</v>
      </c>
      <c r="U47" s="151">
        <f t="shared" ref="U47:U104" si="11">T47+U46</f>
        <v>0</v>
      </c>
      <c r="AD47" s="160">
        <v>3</v>
      </c>
      <c r="AE47" s="13">
        <f>AE46</f>
        <v>2628.1770000000001</v>
      </c>
      <c r="AF47" s="13">
        <f t="shared" si="8"/>
        <v>275.95858500000003</v>
      </c>
      <c r="AG47" s="13">
        <f t="shared" si="9"/>
        <v>5748.6540790909094</v>
      </c>
      <c r="AH47" s="13">
        <f t="shared" si="3"/>
        <v>0</v>
      </c>
      <c r="AI47" s="151">
        <f t="shared" ref="AI47:AI104" si="12">AH47+AI46</f>
        <v>0</v>
      </c>
    </row>
    <row r="48" spans="2:42" ht="18" hidden="1" outlineLevel="1" thickBot="1" x14ac:dyDescent="0.3">
      <c r="B48" s="160">
        <v>4</v>
      </c>
      <c r="C48" s="13">
        <f>C47</f>
        <v>772.96900000000005</v>
      </c>
      <c r="D48" s="13">
        <f t="shared" si="4"/>
        <v>81.161744999999996</v>
      </c>
      <c r="E48" s="13">
        <f t="shared" si="5"/>
        <v>1118.5782349999995</v>
      </c>
      <c r="F48" s="13">
        <f t="shared" si="1"/>
        <v>0</v>
      </c>
      <c r="G48" s="151">
        <f t="shared" si="10"/>
        <v>0</v>
      </c>
      <c r="I48" s="32"/>
      <c r="P48" s="160">
        <v>4</v>
      </c>
      <c r="Q48" s="13">
        <f>Q47</f>
        <v>1589.923</v>
      </c>
      <c r="R48" s="13">
        <f t="shared" si="6"/>
        <v>166.94191499999999</v>
      </c>
      <c r="S48" s="13">
        <f t="shared" si="7"/>
        <v>3861.2385631818192</v>
      </c>
      <c r="T48" s="13">
        <f t="shared" si="2"/>
        <v>0</v>
      </c>
      <c r="U48" s="151">
        <f t="shared" si="11"/>
        <v>0</v>
      </c>
      <c r="AD48" s="160">
        <v>4</v>
      </c>
      <c r="AE48" s="13">
        <f>AE47</f>
        <v>2628.1770000000001</v>
      </c>
      <c r="AF48" s="13">
        <f t="shared" si="8"/>
        <v>275.95858500000003</v>
      </c>
      <c r="AG48" s="13">
        <f t="shared" si="9"/>
        <v>3396.4356640909091</v>
      </c>
      <c r="AH48" s="13">
        <f t="shared" si="3"/>
        <v>0</v>
      </c>
      <c r="AI48" s="151">
        <f t="shared" si="12"/>
        <v>0</v>
      </c>
    </row>
    <row r="49" spans="2:35" ht="18" hidden="1" outlineLevel="1" thickBot="1" x14ac:dyDescent="0.3">
      <c r="B49" s="160">
        <v>5</v>
      </c>
      <c r="C49" s="13">
        <f>C48</f>
        <v>772.96900000000005</v>
      </c>
      <c r="D49" s="13">
        <f t="shared" si="4"/>
        <v>81.161744999999996</v>
      </c>
      <c r="E49" s="13">
        <f t="shared" si="5"/>
        <v>426.77097999999944</v>
      </c>
      <c r="F49" s="13">
        <f t="shared" si="1"/>
        <v>265.03627500000061</v>
      </c>
      <c r="G49" s="151">
        <f t="shared" si="10"/>
        <v>265.03627500000061</v>
      </c>
      <c r="I49" s="32"/>
      <c r="P49" s="160">
        <v>5</v>
      </c>
      <c r="Q49" s="13">
        <f>Q48</f>
        <v>1589.923</v>
      </c>
      <c r="R49" s="13">
        <f t="shared" si="6"/>
        <v>166.94191499999999</v>
      </c>
      <c r="S49" s="13">
        <f t="shared" si="7"/>
        <v>2438.2574781818194</v>
      </c>
      <c r="T49" s="13">
        <f t="shared" si="2"/>
        <v>0</v>
      </c>
      <c r="U49" s="151">
        <f t="shared" si="11"/>
        <v>0</v>
      </c>
      <c r="AD49" s="160">
        <v>5</v>
      </c>
      <c r="AE49" s="13">
        <f>AE48</f>
        <v>2628.1770000000001</v>
      </c>
      <c r="AF49" s="13">
        <f t="shared" si="8"/>
        <v>275.95858500000003</v>
      </c>
      <c r="AG49" s="13">
        <f t="shared" si="9"/>
        <v>1044.2172490909088</v>
      </c>
      <c r="AH49" s="13">
        <f t="shared" si="3"/>
        <v>1308.0011659090915</v>
      </c>
      <c r="AI49" s="151">
        <f t="shared" si="12"/>
        <v>1308.0011659090915</v>
      </c>
    </row>
    <row r="50" spans="2:35" ht="18" hidden="1" outlineLevel="1" thickBot="1" x14ac:dyDescent="0.3">
      <c r="B50" s="160">
        <v>6</v>
      </c>
      <c r="C50" s="13">
        <f t="shared" ref="C50:C104" si="13">C49</f>
        <v>772.96900000000005</v>
      </c>
      <c r="D50" s="13">
        <f t="shared" si="4"/>
        <v>81.161744999999996</v>
      </c>
      <c r="E50" s="13">
        <f>IF((C49-D49-E49)&lt;0,-(C49-D49-E49),0)</f>
        <v>0</v>
      </c>
      <c r="F50" s="13">
        <f t="shared" si="1"/>
        <v>691.80725500000005</v>
      </c>
      <c r="G50" s="151">
        <f t="shared" si="10"/>
        <v>956.84353000000067</v>
      </c>
      <c r="I50" s="32"/>
      <c r="P50" s="160">
        <v>6</v>
      </c>
      <c r="Q50" s="13">
        <f t="shared" ref="Q50:Q104" si="14">Q49</f>
        <v>1589.923</v>
      </c>
      <c r="R50" s="13">
        <f t="shared" si="6"/>
        <v>166.94191499999999</v>
      </c>
      <c r="S50" s="13">
        <f>IF((Q49-R49-S49)&lt;0,-(Q49-R49-S49),0)</f>
        <v>1015.2763931818195</v>
      </c>
      <c r="T50" s="13">
        <f t="shared" si="2"/>
        <v>407.70469181818044</v>
      </c>
      <c r="U50" s="151">
        <f t="shared" si="11"/>
        <v>407.70469181818044</v>
      </c>
      <c r="AD50" s="160">
        <v>6</v>
      </c>
      <c r="AE50" s="13">
        <f t="shared" ref="AE50:AE104" si="15">AE49</f>
        <v>2628.1770000000001</v>
      </c>
      <c r="AF50" s="13">
        <f t="shared" si="8"/>
        <v>275.95858500000003</v>
      </c>
      <c r="AG50" s="13">
        <f>IF((AE49-AF49-AG49)&lt;0,-(AE49-AF49-AG49),0)</f>
        <v>0</v>
      </c>
      <c r="AH50" s="13">
        <f t="shared" si="3"/>
        <v>2352.2184150000003</v>
      </c>
      <c r="AI50" s="151">
        <f t="shared" si="12"/>
        <v>3660.2195809090917</v>
      </c>
    </row>
    <row r="51" spans="2:35" ht="18" hidden="1" outlineLevel="1" thickBot="1" x14ac:dyDescent="0.3">
      <c r="B51" s="160">
        <v>7</v>
      </c>
      <c r="C51" s="13">
        <f t="shared" si="13"/>
        <v>772.96900000000005</v>
      </c>
      <c r="D51" s="13">
        <f t="shared" si="4"/>
        <v>81.161744999999996</v>
      </c>
      <c r="E51" s="13">
        <f t="shared" si="5"/>
        <v>0</v>
      </c>
      <c r="F51" s="13">
        <f t="shared" si="1"/>
        <v>691.80725500000005</v>
      </c>
      <c r="G51" s="151">
        <f t="shared" si="10"/>
        <v>1648.6507850000007</v>
      </c>
      <c r="I51" s="32"/>
      <c r="P51" s="160">
        <v>7</v>
      </c>
      <c r="Q51" s="13">
        <f t="shared" si="14"/>
        <v>1589.923</v>
      </c>
      <c r="R51" s="13">
        <f t="shared" si="6"/>
        <v>166.94191499999999</v>
      </c>
      <c r="S51" s="13">
        <f t="shared" ref="S51:S62" si="16">IF((Q50-R50-S50)&lt;0,-(Q50-R50-S50),0)</f>
        <v>0</v>
      </c>
      <c r="T51" s="13">
        <f t="shared" si="2"/>
        <v>1422.9810849999999</v>
      </c>
      <c r="U51" s="151">
        <f t="shared" si="11"/>
        <v>1830.6857768181803</v>
      </c>
      <c r="AD51" s="160">
        <v>7</v>
      </c>
      <c r="AE51" s="13">
        <f t="shared" si="15"/>
        <v>2628.1770000000001</v>
      </c>
      <c r="AF51" s="13">
        <f t="shared" si="8"/>
        <v>275.95858500000003</v>
      </c>
      <c r="AG51" s="13">
        <f t="shared" ref="AG51:AG62" si="17">IF((AE50-AF50-AG50)&lt;0,-(AE50-AF50-AG50),0)</f>
        <v>0</v>
      </c>
      <c r="AH51" s="13">
        <f t="shared" si="3"/>
        <v>2352.2184150000003</v>
      </c>
      <c r="AI51" s="151">
        <f t="shared" si="12"/>
        <v>6012.437995909092</v>
      </c>
    </row>
    <row r="52" spans="2:35" ht="18" hidden="1" outlineLevel="1" thickBot="1" x14ac:dyDescent="0.3">
      <c r="B52" s="160">
        <v>8</v>
      </c>
      <c r="C52" s="13">
        <f t="shared" si="13"/>
        <v>772.96900000000005</v>
      </c>
      <c r="D52" s="13">
        <f t="shared" si="4"/>
        <v>81.161744999999996</v>
      </c>
      <c r="E52" s="13">
        <f t="shared" si="5"/>
        <v>0</v>
      </c>
      <c r="F52" s="13">
        <f t="shared" si="1"/>
        <v>691.80725500000005</v>
      </c>
      <c r="G52" s="151">
        <f t="shared" si="10"/>
        <v>2340.4580400000009</v>
      </c>
      <c r="I52" s="32"/>
      <c r="P52" s="160">
        <v>8</v>
      </c>
      <c r="Q52" s="13">
        <f t="shared" si="14"/>
        <v>1589.923</v>
      </c>
      <c r="R52" s="13">
        <f t="shared" si="6"/>
        <v>166.94191499999999</v>
      </c>
      <c r="S52" s="13">
        <f t="shared" si="16"/>
        <v>0</v>
      </c>
      <c r="T52" s="13">
        <f t="shared" si="2"/>
        <v>1422.9810849999999</v>
      </c>
      <c r="U52" s="151">
        <f t="shared" si="11"/>
        <v>3253.6668618181802</v>
      </c>
      <c r="AD52" s="160">
        <v>8</v>
      </c>
      <c r="AE52" s="13">
        <f t="shared" si="15"/>
        <v>2628.1770000000001</v>
      </c>
      <c r="AF52" s="13">
        <f t="shared" si="8"/>
        <v>275.95858500000003</v>
      </c>
      <c r="AG52" s="13">
        <f t="shared" si="17"/>
        <v>0</v>
      </c>
      <c r="AH52" s="13">
        <f t="shared" si="3"/>
        <v>2352.2184150000003</v>
      </c>
      <c r="AI52" s="151">
        <f t="shared" si="12"/>
        <v>8364.6564109090923</v>
      </c>
    </row>
    <row r="53" spans="2:35" ht="18" hidden="1" outlineLevel="1" thickBot="1" x14ac:dyDescent="0.3">
      <c r="B53" s="160">
        <v>9</v>
      </c>
      <c r="C53" s="13">
        <f t="shared" si="13"/>
        <v>772.96900000000005</v>
      </c>
      <c r="D53" s="13">
        <f t="shared" si="4"/>
        <v>81.161744999999996</v>
      </c>
      <c r="E53" s="13">
        <f t="shared" si="5"/>
        <v>0</v>
      </c>
      <c r="F53" s="13">
        <f t="shared" si="1"/>
        <v>691.80725500000005</v>
      </c>
      <c r="G53" s="151">
        <f t="shared" si="10"/>
        <v>3032.2652950000011</v>
      </c>
      <c r="I53" s="32"/>
      <c r="P53" s="160">
        <v>9</v>
      </c>
      <c r="Q53" s="13">
        <f t="shared" si="14"/>
        <v>1589.923</v>
      </c>
      <c r="R53" s="13">
        <f t="shared" si="6"/>
        <v>166.94191499999999</v>
      </c>
      <c r="S53" s="13">
        <f t="shared" si="16"/>
        <v>0</v>
      </c>
      <c r="T53" s="13">
        <f t="shared" si="2"/>
        <v>1422.9810849999999</v>
      </c>
      <c r="U53" s="151">
        <f t="shared" si="11"/>
        <v>4676.6479468181806</v>
      </c>
      <c r="AD53" s="160">
        <v>9</v>
      </c>
      <c r="AE53" s="13">
        <f t="shared" si="15"/>
        <v>2628.1770000000001</v>
      </c>
      <c r="AF53" s="13">
        <f t="shared" si="8"/>
        <v>275.95858500000003</v>
      </c>
      <c r="AG53" s="13">
        <f t="shared" si="17"/>
        <v>0</v>
      </c>
      <c r="AH53" s="13">
        <f t="shared" si="3"/>
        <v>2352.2184150000003</v>
      </c>
      <c r="AI53" s="151">
        <f t="shared" si="12"/>
        <v>10716.874825909093</v>
      </c>
    </row>
    <row r="54" spans="2:35" ht="18" hidden="1" outlineLevel="1" thickBot="1" x14ac:dyDescent="0.3">
      <c r="B54" s="160">
        <v>10</v>
      </c>
      <c r="C54" s="13">
        <f t="shared" si="13"/>
        <v>772.96900000000005</v>
      </c>
      <c r="D54" s="13">
        <f t="shared" si="4"/>
        <v>81.161744999999996</v>
      </c>
      <c r="E54" s="13">
        <f t="shared" si="5"/>
        <v>0</v>
      </c>
      <c r="F54" s="13">
        <f t="shared" si="1"/>
        <v>691.80725500000005</v>
      </c>
      <c r="G54" s="151">
        <f t="shared" si="10"/>
        <v>3724.0725500000012</v>
      </c>
      <c r="I54" s="32"/>
      <c r="P54" s="160">
        <v>10</v>
      </c>
      <c r="Q54" s="13">
        <f t="shared" si="14"/>
        <v>1589.923</v>
      </c>
      <c r="R54" s="13">
        <f t="shared" si="6"/>
        <v>166.94191499999999</v>
      </c>
      <c r="S54" s="13">
        <f t="shared" si="16"/>
        <v>0</v>
      </c>
      <c r="T54" s="13">
        <f t="shared" si="2"/>
        <v>1422.9810849999999</v>
      </c>
      <c r="U54" s="151">
        <f t="shared" si="11"/>
        <v>6099.62903181818</v>
      </c>
      <c r="AD54" s="160">
        <v>10</v>
      </c>
      <c r="AE54" s="13">
        <f t="shared" si="15"/>
        <v>2628.1770000000001</v>
      </c>
      <c r="AF54" s="13">
        <f t="shared" si="8"/>
        <v>275.95858500000003</v>
      </c>
      <c r="AG54" s="13">
        <f t="shared" si="17"/>
        <v>0</v>
      </c>
      <c r="AH54" s="13">
        <f t="shared" si="3"/>
        <v>2352.2184150000003</v>
      </c>
      <c r="AI54" s="151">
        <f t="shared" si="12"/>
        <v>13069.093240909093</v>
      </c>
    </row>
    <row r="55" spans="2:35" ht="18" hidden="1" outlineLevel="1" thickBot="1" x14ac:dyDescent="0.3">
      <c r="B55" s="160">
        <v>11</v>
      </c>
      <c r="C55" s="13">
        <f t="shared" si="13"/>
        <v>772.96900000000005</v>
      </c>
      <c r="D55" s="13">
        <f t="shared" si="4"/>
        <v>81.161744999999996</v>
      </c>
      <c r="E55" s="13">
        <f t="shared" si="5"/>
        <v>0</v>
      </c>
      <c r="F55" s="13">
        <f t="shared" si="1"/>
        <v>691.80725500000005</v>
      </c>
      <c r="G55" s="151">
        <f t="shared" si="10"/>
        <v>4415.8798050000014</v>
      </c>
      <c r="I55" s="32"/>
      <c r="P55" s="160">
        <v>11</v>
      </c>
      <c r="Q55" s="13">
        <f t="shared" si="14"/>
        <v>1589.923</v>
      </c>
      <c r="R55" s="13">
        <f t="shared" si="6"/>
        <v>166.94191499999999</v>
      </c>
      <c r="S55" s="13">
        <f t="shared" si="16"/>
        <v>0</v>
      </c>
      <c r="T55" s="13">
        <f t="shared" si="2"/>
        <v>1422.9810849999999</v>
      </c>
      <c r="U55" s="151">
        <f t="shared" si="11"/>
        <v>7522.6101168181794</v>
      </c>
      <c r="AD55" s="160">
        <v>11</v>
      </c>
      <c r="AE55" s="13">
        <f t="shared" si="15"/>
        <v>2628.1770000000001</v>
      </c>
      <c r="AF55" s="13">
        <f t="shared" si="8"/>
        <v>275.95858500000003</v>
      </c>
      <c r="AG55" s="13">
        <f t="shared" si="17"/>
        <v>0</v>
      </c>
      <c r="AH55" s="13">
        <f t="shared" si="3"/>
        <v>2352.2184150000003</v>
      </c>
      <c r="AI55" s="151">
        <f t="shared" si="12"/>
        <v>15421.311655909092</v>
      </c>
    </row>
    <row r="56" spans="2:35" ht="18" hidden="1" outlineLevel="1" thickBot="1" x14ac:dyDescent="0.3">
      <c r="B56" s="160">
        <v>12</v>
      </c>
      <c r="C56" s="13">
        <f t="shared" si="13"/>
        <v>772.96900000000005</v>
      </c>
      <c r="D56" s="13">
        <f t="shared" si="4"/>
        <v>81.161744999999996</v>
      </c>
      <c r="E56" s="13">
        <f t="shared" si="5"/>
        <v>0</v>
      </c>
      <c r="F56" s="13">
        <f t="shared" si="1"/>
        <v>691.80725500000005</v>
      </c>
      <c r="G56" s="151">
        <f t="shared" si="10"/>
        <v>5107.6870600000011</v>
      </c>
      <c r="I56" s="32"/>
      <c r="P56" s="160">
        <v>12</v>
      </c>
      <c r="Q56" s="13">
        <f t="shared" si="14"/>
        <v>1589.923</v>
      </c>
      <c r="R56" s="13">
        <f t="shared" si="6"/>
        <v>166.94191499999999</v>
      </c>
      <c r="S56" s="13">
        <f t="shared" si="16"/>
        <v>0</v>
      </c>
      <c r="T56" s="13">
        <f t="shared" si="2"/>
        <v>1422.9810849999999</v>
      </c>
      <c r="U56" s="151">
        <f t="shared" si="11"/>
        <v>8945.5912018181789</v>
      </c>
      <c r="AD56" s="160">
        <v>12</v>
      </c>
      <c r="AE56" s="13">
        <f t="shared" si="15"/>
        <v>2628.1770000000001</v>
      </c>
      <c r="AF56" s="13">
        <f t="shared" si="8"/>
        <v>275.95858500000003</v>
      </c>
      <c r="AG56" s="13">
        <f t="shared" si="17"/>
        <v>0</v>
      </c>
      <c r="AH56" s="13">
        <f t="shared" si="3"/>
        <v>2352.2184150000003</v>
      </c>
      <c r="AI56" s="151">
        <f t="shared" si="12"/>
        <v>17773.530070909092</v>
      </c>
    </row>
    <row r="57" spans="2:35" ht="18" hidden="1" outlineLevel="1" thickBot="1" x14ac:dyDescent="0.3">
      <c r="B57" s="160">
        <v>13</v>
      </c>
      <c r="C57" s="13">
        <f t="shared" si="13"/>
        <v>772.96900000000005</v>
      </c>
      <c r="D57" s="13">
        <f t="shared" si="4"/>
        <v>81.161744999999996</v>
      </c>
      <c r="E57" s="13">
        <f t="shared" si="5"/>
        <v>0</v>
      </c>
      <c r="F57" s="13">
        <f t="shared" si="1"/>
        <v>691.80725500000005</v>
      </c>
      <c r="G57" s="151">
        <f t="shared" si="10"/>
        <v>5799.4943150000008</v>
      </c>
      <c r="I57" s="32"/>
      <c r="P57" s="160">
        <v>13</v>
      </c>
      <c r="Q57" s="13">
        <f t="shared" si="14"/>
        <v>1589.923</v>
      </c>
      <c r="R57" s="13">
        <f t="shared" si="6"/>
        <v>166.94191499999999</v>
      </c>
      <c r="S57" s="13">
        <f t="shared" si="16"/>
        <v>0</v>
      </c>
      <c r="T57" s="13">
        <f t="shared" si="2"/>
        <v>1422.9810849999999</v>
      </c>
      <c r="U57" s="151">
        <f t="shared" si="11"/>
        <v>10368.572286818178</v>
      </c>
      <c r="AD57" s="160">
        <v>13</v>
      </c>
      <c r="AE57" s="13">
        <f t="shared" si="15"/>
        <v>2628.1770000000001</v>
      </c>
      <c r="AF57" s="13">
        <f t="shared" si="8"/>
        <v>275.95858500000003</v>
      </c>
      <c r="AG57" s="13">
        <f t="shared" si="17"/>
        <v>0</v>
      </c>
      <c r="AH57" s="13">
        <f t="shared" si="3"/>
        <v>2352.2184150000003</v>
      </c>
      <c r="AI57" s="151">
        <f t="shared" si="12"/>
        <v>20125.748485909091</v>
      </c>
    </row>
    <row r="58" spans="2:35" ht="18" hidden="1" outlineLevel="1" thickBot="1" x14ac:dyDescent="0.3">
      <c r="B58" s="160">
        <v>14</v>
      </c>
      <c r="C58" s="13">
        <f t="shared" si="13"/>
        <v>772.96900000000005</v>
      </c>
      <c r="D58" s="13">
        <f t="shared" si="4"/>
        <v>81.161744999999996</v>
      </c>
      <c r="E58" s="13">
        <f t="shared" si="5"/>
        <v>0</v>
      </c>
      <c r="F58" s="13">
        <f t="shared" si="1"/>
        <v>691.80725500000005</v>
      </c>
      <c r="G58" s="151">
        <f t="shared" si="10"/>
        <v>6491.3015700000005</v>
      </c>
      <c r="I58" s="32"/>
      <c r="P58" s="160">
        <v>14</v>
      </c>
      <c r="Q58" s="13">
        <f t="shared" si="14"/>
        <v>1589.923</v>
      </c>
      <c r="R58" s="13">
        <f t="shared" si="6"/>
        <v>166.94191499999999</v>
      </c>
      <c r="S58" s="13">
        <f t="shared" si="16"/>
        <v>0</v>
      </c>
      <c r="T58" s="13">
        <f t="shared" si="2"/>
        <v>1422.9810849999999</v>
      </c>
      <c r="U58" s="151">
        <f t="shared" si="11"/>
        <v>11791.553371818178</v>
      </c>
      <c r="AD58" s="160">
        <v>14</v>
      </c>
      <c r="AE58" s="13">
        <f t="shared" si="15"/>
        <v>2628.1770000000001</v>
      </c>
      <c r="AF58" s="13">
        <f t="shared" si="8"/>
        <v>275.95858500000003</v>
      </c>
      <c r="AG58" s="13">
        <f t="shared" si="17"/>
        <v>0</v>
      </c>
      <c r="AH58" s="13">
        <f t="shared" si="3"/>
        <v>2352.2184150000003</v>
      </c>
      <c r="AI58" s="151">
        <f t="shared" si="12"/>
        <v>22477.96690090909</v>
      </c>
    </row>
    <row r="59" spans="2:35" ht="18" hidden="1" outlineLevel="1" thickBot="1" x14ac:dyDescent="0.3">
      <c r="B59" s="160">
        <v>15</v>
      </c>
      <c r="C59" s="13">
        <f t="shared" si="13"/>
        <v>772.96900000000005</v>
      </c>
      <c r="D59" s="13">
        <f t="shared" si="4"/>
        <v>81.161744999999996</v>
      </c>
      <c r="E59" s="13">
        <f t="shared" si="5"/>
        <v>0</v>
      </c>
      <c r="F59" s="13">
        <f t="shared" si="1"/>
        <v>691.80725500000005</v>
      </c>
      <c r="G59" s="151">
        <f t="shared" si="10"/>
        <v>7183.1088250000003</v>
      </c>
      <c r="I59" s="32"/>
      <c r="P59" s="160">
        <v>15</v>
      </c>
      <c r="Q59" s="13">
        <f t="shared" si="14"/>
        <v>1589.923</v>
      </c>
      <c r="R59" s="13">
        <f t="shared" si="6"/>
        <v>166.94191499999999</v>
      </c>
      <c r="S59" s="13">
        <f t="shared" si="16"/>
        <v>0</v>
      </c>
      <c r="T59" s="13">
        <f t="shared" si="2"/>
        <v>1422.9810849999999</v>
      </c>
      <c r="U59" s="151">
        <f t="shared" si="11"/>
        <v>13214.534456818177</v>
      </c>
      <c r="AD59" s="160">
        <v>15</v>
      </c>
      <c r="AE59" s="13">
        <f t="shared" si="15"/>
        <v>2628.1770000000001</v>
      </c>
      <c r="AF59" s="13">
        <f t="shared" si="8"/>
        <v>275.95858500000003</v>
      </c>
      <c r="AG59" s="13">
        <f t="shared" si="17"/>
        <v>0</v>
      </c>
      <c r="AH59" s="13">
        <f t="shared" si="3"/>
        <v>2352.2184150000003</v>
      </c>
      <c r="AI59" s="151">
        <f t="shared" si="12"/>
        <v>24830.18531590909</v>
      </c>
    </row>
    <row r="60" spans="2:35" ht="18" hidden="1" outlineLevel="1" thickBot="1" x14ac:dyDescent="0.3">
      <c r="B60" s="160">
        <v>16</v>
      </c>
      <c r="C60" s="13">
        <f t="shared" si="13"/>
        <v>772.96900000000005</v>
      </c>
      <c r="D60" s="13">
        <f t="shared" si="4"/>
        <v>81.161744999999996</v>
      </c>
      <c r="E60" s="13">
        <f t="shared" si="5"/>
        <v>0</v>
      </c>
      <c r="F60" s="13">
        <f t="shared" si="1"/>
        <v>691.80725500000005</v>
      </c>
      <c r="G60" s="151">
        <f t="shared" si="10"/>
        <v>7874.91608</v>
      </c>
      <c r="I60" s="32"/>
      <c r="P60" s="160">
        <v>16</v>
      </c>
      <c r="Q60" s="13">
        <f t="shared" si="14"/>
        <v>1589.923</v>
      </c>
      <c r="R60" s="13">
        <f t="shared" si="6"/>
        <v>166.94191499999999</v>
      </c>
      <c r="S60" s="13">
        <f t="shared" si="16"/>
        <v>0</v>
      </c>
      <c r="T60" s="13">
        <f t="shared" si="2"/>
        <v>1422.9810849999999</v>
      </c>
      <c r="U60" s="151">
        <f t="shared" si="11"/>
        <v>14637.515541818177</v>
      </c>
      <c r="AD60" s="160">
        <v>16</v>
      </c>
      <c r="AE60" s="13">
        <f t="shared" si="15"/>
        <v>2628.1770000000001</v>
      </c>
      <c r="AF60" s="13">
        <f t="shared" si="8"/>
        <v>275.95858500000003</v>
      </c>
      <c r="AG60" s="13">
        <f t="shared" si="17"/>
        <v>0</v>
      </c>
      <c r="AH60" s="13">
        <f t="shared" si="3"/>
        <v>2352.2184150000003</v>
      </c>
      <c r="AI60" s="151">
        <f t="shared" si="12"/>
        <v>27182.403730909089</v>
      </c>
    </row>
    <row r="61" spans="2:35" ht="18" hidden="1" outlineLevel="1" thickBot="1" x14ac:dyDescent="0.3">
      <c r="B61" s="160">
        <v>17</v>
      </c>
      <c r="C61" s="13">
        <f t="shared" si="13"/>
        <v>772.96900000000005</v>
      </c>
      <c r="D61" s="13">
        <f t="shared" si="4"/>
        <v>81.161744999999996</v>
      </c>
      <c r="E61" s="13">
        <f t="shared" si="5"/>
        <v>0</v>
      </c>
      <c r="F61" s="13">
        <f t="shared" si="1"/>
        <v>691.80725500000005</v>
      </c>
      <c r="G61" s="151">
        <f t="shared" si="10"/>
        <v>8566.7233350000006</v>
      </c>
      <c r="I61" s="32"/>
      <c r="P61" s="160">
        <v>17</v>
      </c>
      <c r="Q61" s="13">
        <f t="shared" si="14"/>
        <v>1589.923</v>
      </c>
      <c r="R61" s="13">
        <f t="shared" si="6"/>
        <v>166.94191499999999</v>
      </c>
      <c r="S61" s="13">
        <f t="shared" si="16"/>
        <v>0</v>
      </c>
      <c r="T61" s="13">
        <f t="shared" si="2"/>
        <v>1422.9810849999999</v>
      </c>
      <c r="U61" s="151">
        <f t="shared" si="11"/>
        <v>16060.496626818176</v>
      </c>
      <c r="AD61" s="160">
        <v>17</v>
      </c>
      <c r="AE61" s="13">
        <f t="shared" si="15"/>
        <v>2628.1770000000001</v>
      </c>
      <c r="AF61" s="13">
        <f t="shared" si="8"/>
        <v>275.95858500000003</v>
      </c>
      <c r="AG61" s="13">
        <f t="shared" si="17"/>
        <v>0</v>
      </c>
      <c r="AH61" s="13">
        <f t="shared" si="3"/>
        <v>2352.2184150000003</v>
      </c>
      <c r="AI61" s="151">
        <f t="shared" si="12"/>
        <v>29534.622145909088</v>
      </c>
    </row>
    <row r="62" spans="2:35" ht="18" hidden="1" outlineLevel="1" thickBot="1" x14ac:dyDescent="0.3">
      <c r="B62" s="160">
        <v>18</v>
      </c>
      <c r="C62" s="13">
        <f t="shared" si="13"/>
        <v>772.96900000000005</v>
      </c>
      <c r="D62" s="13">
        <f t="shared" si="4"/>
        <v>81.161744999999996</v>
      </c>
      <c r="E62" s="13">
        <f t="shared" si="5"/>
        <v>0</v>
      </c>
      <c r="F62" s="13">
        <f t="shared" si="1"/>
        <v>691.80725500000005</v>
      </c>
      <c r="G62" s="151">
        <f t="shared" si="10"/>
        <v>9258.5305900000003</v>
      </c>
      <c r="I62" s="32"/>
      <c r="P62" s="160">
        <v>18</v>
      </c>
      <c r="Q62" s="13">
        <f t="shared" si="14"/>
        <v>1589.923</v>
      </c>
      <c r="R62" s="13">
        <f t="shared" si="6"/>
        <v>166.94191499999999</v>
      </c>
      <c r="S62" s="13">
        <f t="shared" si="16"/>
        <v>0</v>
      </c>
      <c r="T62" s="13">
        <f t="shared" si="2"/>
        <v>1422.9810849999999</v>
      </c>
      <c r="U62" s="151">
        <f t="shared" si="11"/>
        <v>17483.477711818177</v>
      </c>
      <c r="AD62" s="160">
        <v>18</v>
      </c>
      <c r="AE62" s="13">
        <f t="shared" si="15"/>
        <v>2628.1770000000001</v>
      </c>
      <c r="AF62" s="13">
        <f t="shared" si="8"/>
        <v>275.95858500000003</v>
      </c>
      <c r="AG62" s="13">
        <f t="shared" si="17"/>
        <v>0</v>
      </c>
      <c r="AH62" s="13">
        <f t="shared" si="3"/>
        <v>2352.2184150000003</v>
      </c>
      <c r="AI62" s="151">
        <f t="shared" si="12"/>
        <v>31886.840560909088</v>
      </c>
    </row>
    <row r="63" spans="2:35" ht="18" hidden="1" outlineLevel="1" thickBot="1" x14ac:dyDescent="0.3">
      <c r="B63" s="160">
        <v>19</v>
      </c>
      <c r="C63" s="13">
        <f t="shared" si="13"/>
        <v>772.96900000000005</v>
      </c>
      <c r="D63" s="13">
        <f t="shared" si="4"/>
        <v>81.161744999999996</v>
      </c>
      <c r="E63" s="191">
        <f>(N30+N31)/3</f>
        <v>1064.6666666666667</v>
      </c>
      <c r="F63" s="13">
        <f t="shared" si="1"/>
        <v>0</v>
      </c>
      <c r="G63" s="151">
        <f t="shared" si="10"/>
        <v>9258.5305900000003</v>
      </c>
      <c r="I63" s="32"/>
      <c r="J63" s="32"/>
      <c r="P63" s="160">
        <v>19</v>
      </c>
      <c r="Q63" s="13">
        <f t="shared" si="14"/>
        <v>1589.923</v>
      </c>
      <c r="R63" s="13">
        <f t="shared" si="6"/>
        <v>166.94191499999999</v>
      </c>
      <c r="S63" s="191">
        <f>(AB30+AB31)/3</f>
        <v>2710.060606060606</v>
      </c>
      <c r="T63" s="13">
        <f t="shared" si="2"/>
        <v>0</v>
      </c>
      <c r="U63" s="151">
        <f t="shared" si="11"/>
        <v>17483.477711818177</v>
      </c>
      <c r="V63" s="32"/>
      <c r="AD63" s="160">
        <v>19</v>
      </c>
      <c r="AE63" s="13">
        <f t="shared" si="15"/>
        <v>2628.1770000000001</v>
      </c>
      <c r="AF63" s="13">
        <f t="shared" si="8"/>
        <v>275.95858500000003</v>
      </c>
      <c r="AG63" s="191">
        <f>(AP30+AP31)/3</f>
        <v>3484.3636363636365</v>
      </c>
      <c r="AH63" s="13">
        <f t="shared" si="3"/>
        <v>0</v>
      </c>
      <c r="AI63" s="151">
        <f t="shared" si="12"/>
        <v>31886.840560909088</v>
      </c>
    </row>
    <row r="64" spans="2:35" ht="18" hidden="1" outlineLevel="1" thickBot="1" x14ac:dyDescent="0.3">
      <c r="B64" s="160">
        <v>20</v>
      </c>
      <c r="C64" s="13">
        <f t="shared" si="13"/>
        <v>772.96900000000005</v>
      </c>
      <c r="D64" s="13">
        <f t="shared" si="4"/>
        <v>81.161744999999996</v>
      </c>
      <c r="E64" s="13">
        <f t="shared" si="5"/>
        <v>372.85941166666669</v>
      </c>
      <c r="F64" s="13">
        <f t="shared" si="1"/>
        <v>318.94784333333337</v>
      </c>
      <c r="G64" s="151">
        <f t="shared" si="10"/>
        <v>9577.4784333333337</v>
      </c>
      <c r="I64" s="32"/>
      <c r="P64" s="160">
        <v>20</v>
      </c>
      <c r="Q64" s="13">
        <f t="shared" si="14"/>
        <v>1589.923</v>
      </c>
      <c r="R64" s="13">
        <f t="shared" si="6"/>
        <v>166.94191499999999</v>
      </c>
      <c r="S64" s="13">
        <f t="shared" ref="S64:S67" si="18">IF((Q63-R63-S63)&lt;0,-(Q63-R63-S63),0)</f>
        <v>1287.0795210606061</v>
      </c>
      <c r="T64" s="13">
        <f t="shared" si="2"/>
        <v>135.90156393939378</v>
      </c>
      <c r="U64" s="151">
        <f t="shared" si="11"/>
        <v>17619.379275757572</v>
      </c>
      <c r="AD64" s="160">
        <v>20</v>
      </c>
      <c r="AE64" s="13">
        <f t="shared" si="15"/>
        <v>2628.1770000000001</v>
      </c>
      <c r="AF64" s="13">
        <f t="shared" si="8"/>
        <v>275.95858500000003</v>
      </c>
      <c r="AG64" s="13">
        <f t="shared" ref="AG64:AG67" si="19">IF((AE63-AF63-AG63)&lt;0,-(AE63-AF63-AG63),0)</f>
        <v>1132.1452213636362</v>
      </c>
      <c r="AH64" s="13">
        <f t="shared" si="3"/>
        <v>1220.0731936363641</v>
      </c>
      <c r="AI64" s="151">
        <f t="shared" si="12"/>
        <v>33106.913754545451</v>
      </c>
    </row>
    <row r="65" spans="2:35" ht="18" hidden="1" outlineLevel="1" thickBot="1" x14ac:dyDescent="0.3">
      <c r="B65" s="160">
        <v>21</v>
      </c>
      <c r="C65" s="13">
        <f t="shared" si="13"/>
        <v>772.96900000000005</v>
      </c>
      <c r="D65" s="13">
        <f t="shared" si="4"/>
        <v>81.161744999999996</v>
      </c>
      <c r="E65" s="13">
        <f t="shared" si="5"/>
        <v>0</v>
      </c>
      <c r="F65" s="13">
        <f t="shared" si="1"/>
        <v>691.80725500000005</v>
      </c>
      <c r="G65" s="151">
        <f t="shared" si="10"/>
        <v>10269.285688333333</v>
      </c>
      <c r="I65" s="32"/>
      <c r="P65" s="160">
        <v>21</v>
      </c>
      <c r="Q65" s="13">
        <f t="shared" si="14"/>
        <v>1589.923</v>
      </c>
      <c r="R65" s="13">
        <f t="shared" si="6"/>
        <v>166.94191499999999</v>
      </c>
      <c r="S65" s="13">
        <f t="shared" si="18"/>
        <v>0</v>
      </c>
      <c r="T65" s="13">
        <f t="shared" si="2"/>
        <v>1422.9810849999999</v>
      </c>
      <c r="U65" s="151">
        <f t="shared" si="11"/>
        <v>19042.360360757571</v>
      </c>
      <c r="AD65" s="160">
        <v>21</v>
      </c>
      <c r="AE65" s="13">
        <f t="shared" si="15"/>
        <v>2628.1770000000001</v>
      </c>
      <c r="AF65" s="13">
        <f t="shared" si="8"/>
        <v>275.95858500000003</v>
      </c>
      <c r="AG65" s="13">
        <f t="shared" si="19"/>
        <v>0</v>
      </c>
      <c r="AH65" s="13">
        <f t="shared" si="3"/>
        <v>2352.2184150000003</v>
      </c>
      <c r="AI65" s="151">
        <f t="shared" si="12"/>
        <v>35459.132169545454</v>
      </c>
    </row>
    <row r="66" spans="2:35" ht="18" hidden="1" outlineLevel="1" thickBot="1" x14ac:dyDescent="0.3">
      <c r="B66" s="160">
        <v>22</v>
      </c>
      <c r="C66" s="13">
        <f t="shared" si="13"/>
        <v>772.96900000000005</v>
      </c>
      <c r="D66" s="13">
        <f t="shared" si="4"/>
        <v>81.161744999999996</v>
      </c>
      <c r="E66" s="13">
        <f t="shared" si="5"/>
        <v>0</v>
      </c>
      <c r="F66" s="13">
        <f t="shared" si="1"/>
        <v>691.80725500000005</v>
      </c>
      <c r="G66" s="151">
        <f t="shared" si="10"/>
        <v>10961.092943333333</v>
      </c>
      <c r="P66" s="160">
        <v>22</v>
      </c>
      <c r="Q66" s="13">
        <f t="shared" si="14"/>
        <v>1589.923</v>
      </c>
      <c r="R66" s="13">
        <f t="shared" si="6"/>
        <v>166.94191499999999</v>
      </c>
      <c r="S66" s="13">
        <f t="shared" si="18"/>
        <v>0</v>
      </c>
      <c r="T66" s="13">
        <f t="shared" si="2"/>
        <v>1422.9810849999999</v>
      </c>
      <c r="U66" s="151">
        <f t="shared" si="11"/>
        <v>20465.341445757571</v>
      </c>
      <c r="AD66" s="160">
        <v>22</v>
      </c>
      <c r="AE66" s="13">
        <f t="shared" si="15"/>
        <v>2628.1770000000001</v>
      </c>
      <c r="AF66" s="13">
        <f t="shared" si="8"/>
        <v>275.95858500000003</v>
      </c>
      <c r="AG66" s="13">
        <f t="shared" si="19"/>
        <v>0</v>
      </c>
      <c r="AH66" s="13">
        <f t="shared" si="3"/>
        <v>2352.2184150000003</v>
      </c>
      <c r="AI66" s="151">
        <f t="shared" si="12"/>
        <v>37811.350584545457</v>
      </c>
    </row>
    <row r="67" spans="2:35" ht="18" hidden="1" outlineLevel="1" thickBot="1" x14ac:dyDescent="0.3">
      <c r="B67" s="160">
        <v>23</v>
      </c>
      <c r="C67" s="13">
        <f t="shared" si="13"/>
        <v>772.96900000000005</v>
      </c>
      <c r="D67" s="13">
        <f t="shared" si="4"/>
        <v>81.161744999999996</v>
      </c>
      <c r="E67" s="13">
        <f t="shared" si="5"/>
        <v>0</v>
      </c>
      <c r="F67" s="13">
        <f t="shared" si="1"/>
        <v>691.80725500000005</v>
      </c>
      <c r="G67" s="151">
        <f t="shared" si="10"/>
        <v>11652.900198333333</v>
      </c>
      <c r="P67" s="160">
        <v>23</v>
      </c>
      <c r="Q67" s="13">
        <f t="shared" si="14"/>
        <v>1589.923</v>
      </c>
      <c r="R67" s="13">
        <f t="shared" si="6"/>
        <v>166.94191499999999</v>
      </c>
      <c r="S67" s="13">
        <f t="shared" si="18"/>
        <v>0</v>
      </c>
      <c r="T67" s="13">
        <f t="shared" si="2"/>
        <v>1422.9810849999999</v>
      </c>
      <c r="U67" s="151">
        <f t="shared" si="11"/>
        <v>21888.32253075757</v>
      </c>
      <c r="AD67" s="160">
        <v>23</v>
      </c>
      <c r="AE67" s="13">
        <f t="shared" si="15"/>
        <v>2628.1770000000001</v>
      </c>
      <c r="AF67" s="13">
        <f t="shared" si="8"/>
        <v>275.95858500000003</v>
      </c>
      <c r="AG67" s="13">
        <f t="shared" si="19"/>
        <v>0</v>
      </c>
      <c r="AH67" s="13">
        <f t="shared" si="3"/>
        <v>2352.2184150000003</v>
      </c>
      <c r="AI67" s="151">
        <f t="shared" si="12"/>
        <v>40163.56899954546</v>
      </c>
    </row>
    <row r="68" spans="2:35" ht="18" hidden="1" outlineLevel="1" thickBot="1" x14ac:dyDescent="0.3">
      <c r="B68" s="160">
        <v>24</v>
      </c>
      <c r="C68" s="13">
        <f t="shared" si="13"/>
        <v>772.96900000000005</v>
      </c>
      <c r="D68" s="13">
        <f t="shared" si="4"/>
        <v>81.161744999999996</v>
      </c>
      <c r="E68" s="13">
        <f>IF((C67-D67-E67)&lt;0,-(C67-D67-E67),0)</f>
        <v>0</v>
      </c>
      <c r="F68" s="13">
        <f t="shared" si="1"/>
        <v>691.80725500000005</v>
      </c>
      <c r="G68" s="151">
        <f t="shared" si="10"/>
        <v>12344.707453333333</v>
      </c>
      <c r="P68" s="160">
        <v>24</v>
      </c>
      <c r="Q68" s="13">
        <f t="shared" si="14"/>
        <v>1589.923</v>
      </c>
      <c r="R68" s="13">
        <f t="shared" si="6"/>
        <v>166.94191499999999</v>
      </c>
      <c r="S68" s="13">
        <f>IF((Q67-R67-S67)&lt;0,-(Q67-R67-S67),0)</f>
        <v>0</v>
      </c>
      <c r="T68" s="13">
        <f t="shared" si="2"/>
        <v>1422.9810849999999</v>
      </c>
      <c r="U68" s="151">
        <f t="shared" si="11"/>
        <v>23311.30361575757</v>
      </c>
      <c r="AD68" s="160">
        <v>24</v>
      </c>
      <c r="AE68" s="13">
        <f t="shared" si="15"/>
        <v>2628.1770000000001</v>
      </c>
      <c r="AF68" s="13">
        <f t="shared" si="8"/>
        <v>275.95858500000003</v>
      </c>
      <c r="AG68" s="13">
        <f>IF((AE67-AF67-AG67)&lt;0,-(AE67-AF67-AG67),0)</f>
        <v>0</v>
      </c>
      <c r="AH68" s="13">
        <f t="shared" si="3"/>
        <v>2352.2184150000003</v>
      </c>
      <c r="AI68" s="151">
        <f t="shared" si="12"/>
        <v>42515.787414545463</v>
      </c>
    </row>
    <row r="69" spans="2:35" ht="18" hidden="1" outlineLevel="1" thickBot="1" x14ac:dyDescent="0.3">
      <c r="B69" s="160">
        <v>25</v>
      </c>
      <c r="C69" s="13">
        <f t="shared" si="13"/>
        <v>772.96900000000005</v>
      </c>
      <c r="D69" s="13">
        <f t="shared" si="4"/>
        <v>81.161744999999996</v>
      </c>
      <c r="E69" s="13">
        <f t="shared" si="5"/>
        <v>0</v>
      </c>
      <c r="F69" s="13">
        <f t="shared" si="1"/>
        <v>691.80725500000005</v>
      </c>
      <c r="G69" s="151">
        <f t="shared" si="10"/>
        <v>13036.514708333332</v>
      </c>
      <c r="P69" s="160">
        <v>25</v>
      </c>
      <c r="Q69" s="13">
        <f t="shared" si="14"/>
        <v>1589.923</v>
      </c>
      <c r="R69" s="13">
        <f t="shared" si="6"/>
        <v>166.94191499999999</v>
      </c>
      <c r="S69" s="13">
        <f t="shared" ref="S69:S80" si="20">IF((Q68-R68-S68)&lt;0,-(Q68-R68-S68),0)</f>
        <v>0</v>
      </c>
      <c r="T69" s="13">
        <f t="shared" si="2"/>
        <v>1422.9810849999999</v>
      </c>
      <c r="U69" s="151">
        <f t="shared" si="11"/>
        <v>24734.284700757569</v>
      </c>
      <c r="AD69" s="160">
        <v>25</v>
      </c>
      <c r="AE69" s="13">
        <f t="shared" si="15"/>
        <v>2628.1770000000001</v>
      </c>
      <c r="AF69" s="13">
        <f t="shared" si="8"/>
        <v>275.95858500000003</v>
      </c>
      <c r="AG69" s="13">
        <f t="shared" ref="AG69:AG80" si="21">IF((AE68-AF68-AG68)&lt;0,-(AE68-AF68-AG68),0)</f>
        <v>0</v>
      </c>
      <c r="AH69" s="13">
        <f t="shared" si="3"/>
        <v>2352.2184150000003</v>
      </c>
      <c r="AI69" s="151">
        <f t="shared" si="12"/>
        <v>44868.005829545466</v>
      </c>
    </row>
    <row r="70" spans="2:35" ht="18" hidden="1" outlineLevel="1" thickBot="1" x14ac:dyDescent="0.3">
      <c r="B70" s="160">
        <v>26</v>
      </c>
      <c r="C70" s="13">
        <f t="shared" si="13"/>
        <v>772.96900000000005</v>
      </c>
      <c r="D70" s="13">
        <f t="shared" si="4"/>
        <v>81.161744999999996</v>
      </c>
      <c r="E70" s="13">
        <f t="shared" si="5"/>
        <v>0</v>
      </c>
      <c r="F70" s="13">
        <f t="shared" si="1"/>
        <v>691.80725500000005</v>
      </c>
      <c r="G70" s="151">
        <f t="shared" si="10"/>
        <v>13728.321963333332</v>
      </c>
      <c r="P70" s="160">
        <v>26</v>
      </c>
      <c r="Q70" s="13">
        <f t="shared" si="14"/>
        <v>1589.923</v>
      </c>
      <c r="R70" s="13">
        <f t="shared" si="6"/>
        <v>166.94191499999999</v>
      </c>
      <c r="S70" s="13">
        <f t="shared" si="20"/>
        <v>0</v>
      </c>
      <c r="T70" s="13">
        <f t="shared" si="2"/>
        <v>1422.9810849999999</v>
      </c>
      <c r="U70" s="151">
        <f t="shared" si="11"/>
        <v>26157.265785757569</v>
      </c>
      <c r="AD70" s="160">
        <v>26</v>
      </c>
      <c r="AE70" s="13">
        <f t="shared" si="15"/>
        <v>2628.1770000000001</v>
      </c>
      <c r="AF70" s="13">
        <f t="shared" si="8"/>
        <v>275.95858500000003</v>
      </c>
      <c r="AG70" s="13">
        <f t="shared" si="21"/>
        <v>0</v>
      </c>
      <c r="AH70" s="13">
        <f t="shared" si="3"/>
        <v>2352.2184150000003</v>
      </c>
      <c r="AI70" s="151">
        <f t="shared" si="12"/>
        <v>47220.224244545469</v>
      </c>
    </row>
    <row r="71" spans="2:35" ht="18" hidden="1" outlineLevel="1" thickBot="1" x14ac:dyDescent="0.3">
      <c r="B71" s="160">
        <v>27</v>
      </c>
      <c r="C71" s="13">
        <f t="shared" si="13"/>
        <v>772.96900000000005</v>
      </c>
      <c r="D71" s="13">
        <f t="shared" si="4"/>
        <v>81.161744999999996</v>
      </c>
      <c r="E71" s="13">
        <f t="shared" si="5"/>
        <v>0</v>
      </c>
      <c r="F71" s="13">
        <f t="shared" si="1"/>
        <v>691.80725500000005</v>
      </c>
      <c r="G71" s="151">
        <f t="shared" si="10"/>
        <v>14420.129218333332</v>
      </c>
      <c r="P71" s="160">
        <v>27</v>
      </c>
      <c r="Q71" s="13">
        <f t="shared" si="14"/>
        <v>1589.923</v>
      </c>
      <c r="R71" s="13">
        <f t="shared" si="6"/>
        <v>166.94191499999999</v>
      </c>
      <c r="S71" s="13">
        <f t="shared" si="20"/>
        <v>0</v>
      </c>
      <c r="T71" s="13">
        <f t="shared" si="2"/>
        <v>1422.9810849999999</v>
      </c>
      <c r="U71" s="151">
        <f t="shared" si="11"/>
        <v>27580.246870757568</v>
      </c>
      <c r="AD71" s="160">
        <v>27</v>
      </c>
      <c r="AE71" s="13">
        <f t="shared" si="15"/>
        <v>2628.1770000000001</v>
      </c>
      <c r="AF71" s="13">
        <f t="shared" si="8"/>
        <v>275.95858500000003</v>
      </c>
      <c r="AG71" s="13">
        <f t="shared" si="21"/>
        <v>0</v>
      </c>
      <c r="AH71" s="13">
        <f t="shared" si="3"/>
        <v>2352.2184150000003</v>
      </c>
      <c r="AI71" s="151">
        <f t="shared" si="12"/>
        <v>49572.442659545472</v>
      </c>
    </row>
    <row r="72" spans="2:35" ht="18" hidden="1" outlineLevel="1" thickBot="1" x14ac:dyDescent="0.3">
      <c r="B72" s="160">
        <v>28</v>
      </c>
      <c r="C72" s="13">
        <f t="shared" si="13"/>
        <v>772.96900000000005</v>
      </c>
      <c r="D72" s="13">
        <f t="shared" si="4"/>
        <v>81.161744999999996</v>
      </c>
      <c r="E72" s="13">
        <f t="shared" si="5"/>
        <v>0</v>
      </c>
      <c r="F72" s="13">
        <f t="shared" si="1"/>
        <v>691.80725500000005</v>
      </c>
      <c r="G72" s="151">
        <f t="shared" si="10"/>
        <v>15111.936473333331</v>
      </c>
      <c r="P72" s="160">
        <v>28</v>
      </c>
      <c r="Q72" s="13">
        <f t="shared" si="14"/>
        <v>1589.923</v>
      </c>
      <c r="R72" s="13">
        <f t="shared" si="6"/>
        <v>166.94191499999999</v>
      </c>
      <c r="S72" s="13">
        <f t="shared" si="20"/>
        <v>0</v>
      </c>
      <c r="T72" s="13">
        <f t="shared" si="2"/>
        <v>1422.9810849999999</v>
      </c>
      <c r="U72" s="151">
        <f t="shared" si="11"/>
        <v>29003.227955757568</v>
      </c>
      <c r="AD72" s="160">
        <v>28</v>
      </c>
      <c r="AE72" s="13">
        <f t="shared" si="15"/>
        <v>2628.1770000000001</v>
      </c>
      <c r="AF72" s="13">
        <f t="shared" si="8"/>
        <v>275.95858500000003</v>
      </c>
      <c r="AG72" s="13">
        <f t="shared" si="21"/>
        <v>0</v>
      </c>
      <c r="AH72" s="13">
        <f t="shared" si="3"/>
        <v>2352.2184150000003</v>
      </c>
      <c r="AI72" s="151">
        <f t="shared" si="12"/>
        <v>51924.661074545475</v>
      </c>
    </row>
    <row r="73" spans="2:35" ht="18" hidden="1" outlineLevel="1" thickBot="1" x14ac:dyDescent="0.3">
      <c r="B73" s="160">
        <v>29</v>
      </c>
      <c r="C73" s="13">
        <f t="shared" si="13"/>
        <v>772.96900000000005</v>
      </c>
      <c r="D73" s="13">
        <f t="shared" si="4"/>
        <v>81.161744999999996</v>
      </c>
      <c r="E73" s="13">
        <f t="shared" si="5"/>
        <v>0</v>
      </c>
      <c r="F73" s="13">
        <f t="shared" si="1"/>
        <v>691.80725500000005</v>
      </c>
      <c r="G73" s="151">
        <f t="shared" si="10"/>
        <v>15803.743728333331</v>
      </c>
      <c r="P73" s="160">
        <v>29</v>
      </c>
      <c r="Q73" s="13">
        <f t="shared" si="14"/>
        <v>1589.923</v>
      </c>
      <c r="R73" s="13">
        <f t="shared" si="6"/>
        <v>166.94191499999999</v>
      </c>
      <c r="S73" s="13">
        <f t="shared" si="20"/>
        <v>0</v>
      </c>
      <c r="T73" s="13">
        <f t="shared" si="2"/>
        <v>1422.9810849999999</v>
      </c>
      <c r="U73" s="151">
        <f t="shared" si="11"/>
        <v>30426.209040757567</v>
      </c>
      <c r="AD73" s="160">
        <v>29</v>
      </c>
      <c r="AE73" s="13">
        <f t="shared" si="15"/>
        <v>2628.1770000000001</v>
      </c>
      <c r="AF73" s="13">
        <f t="shared" si="8"/>
        <v>275.95858500000003</v>
      </c>
      <c r="AG73" s="13">
        <f t="shared" si="21"/>
        <v>0</v>
      </c>
      <c r="AH73" s="13">
        <f t="shared" si="3"/>
        <v>2352.2184150000003</v>
      </c>
      <c r="AI73" s="151">
        <f t="shared" si="12"/>
        <v>54276.879489545478</v>
      </c>
    </row>
    <row r="74" spans="2:35" ht="18" hidden="1" outlineLevel="1" thickBot="1" x14ac:dyDescent="0.3">
      <c r="B74" s="160">
        <v>30</v>
      </c>
      <c r="C74" s="13">
        <f t="shared" si="13"/>
        <v>772.96900000000005</v>
      </c>
      <c r="D74" s="13">
        <f t="shared" si="4"/>
        <v>81.161744999999996</v>
      </c>
      <c r="E74" s="13">
        <f t="shared" si="5"/>
        <v>0</v>
      </c>
      <c r="F74" s="13">
        <f t="shared" si="1"/>
        <v>691.80725500000005</v>
      </c>
      <c r="G74" s="151">
        <f t="shared" si="10"/>
        <v>16495.550983333331</v>
      </c>
      <c r="J74" s="32"/>
      <c r="P74" s="160">
        <v>30</v>
      </c>
      <c r="Q74" s="13">
        <f t="shared" si="14"/>
        <v>1589.923</v>
      </c>
      <c r="R74" s="13">
        <f t="shared" si="6"/>
        <v>166.94191499999999</v>
      </c>
      <c r="S74" s="13">
        <f t="shared" si="20"/>
        <v>0</v>
      </c>
      <c r="T74" s="13">
        <f t="shared" si="2"/>
        <v>1422.9810849999999</v>
      </c>
      <c r="U74" s="151">
        <f t="shared" si="11"/>
        <v>31849.190125757566</v>
      </c>
      <c r="AD74" s="160">
        <v>30</v>
      </c>
      <c r="AE74" s="13">
        <f t="shared" si="15"/>
        <v>2628.1770000000001</v>
      </c>
      <c r="AF74" s="13">
        <f t="shared" si="8"/>
        <v>275.95858500000003</v>
      </c>
      <c r="AG74" s="13">
        <f t="shared" si="21"/>
        <v>0</v>
      </c>
      <c r="AH74" s="13">
        <f t="shared" si="3"/>
        <v>2352.2184150000003</v>
      </c>
      <c r="AI74" s="151">
        <f t="shared" si="12"/>
        <v>56629.097904545481</v>
      </c>
    </row>
    <row r="75" spans="2:35" ht="18" hidden="1" outlineLevel="1" thickBot="1" x14ac:dyDescent="0.3">
      <c r="B75" s="160">
        <v>31</v>
      </c>
      <c r="C75" s="13">
        <f t="shared" si="13"/>
        <v>772.96900000000005</v>
      </c>
      <c r="D75" s="13">
        <f t="shared" si="4"/>
        <v>81.161744999999996</v>
      </c>
      <c r="E75" s="13">
        <f t="shared" si="5"/>
        <v>0</v>
      </c>
      <c r="F75" s="13">
        <f t="shared" si="1"/>
        <v>691.80725500000005</v>
      </c>
      <c r="G75" s="151">
        <f t="shared" si="10"/>
        <v>17187.358238333331</v>
      </c>
      <c r="J75" s="192"/>
      <c r="P75" s="160">
        <v>31</v>
      </c>
      <c r="Q75" s="13">
        <f t="shared" si="14"/>
        <v>1589.923</v>
      </c>
      <c r="R75" s="13">
        <f t="shared" si="6"/>
        <v>166.94191499999999</v>
      </c>
      <c r="S75" s="13">
        <f t="shared" si="20"/>
        <v>0</v>
      </c>
      <c r="T75" s="13">
        <f t="shared" si="2"/>
        <v>1422.9810849999999</v>
      </c>
      <c r="U75" s="151">
        <f t="shared" si="11"/>
        <v>33272.171210757566</v>
      </c>
      <c r="AD75" s="160">
        <v>31</v>
      </c>
      <c r="AE75" s="13">
        <f t="shared" si="15"/>
        <v>2628.1770000000001</v>
      </c>
      <c r="AF75" s="13">
        <f t="shared" si="8"/>
        <v>275.95858500000003</v>
      </c>
      <c r="AG75" s="13">
        <f t="shared" si="21"/>
        <v>0</v>
      </c>
      <c r="AH75" s="13">
        <f t="shared" si="3"/>
        <v>2352.2184150000003</v>
      </c>
      <c r="AI75" s="151">
        <f t="shared" si="12"/>
        <v>58981.316319545484</v>
      </c>
    </row>
    <row r="76" spans="2:35" ht="18" hidden="1" outlineLevel="1" thickBot="1" x14ac:dyDescent="0.3">
      <c r="B76" s="160">
        <v>32</v>
      </c>
      <c r="C76" s="13">
        <f t="shared" si="13"/>
        <v>772.96900000000005</v>
      </c>
      <c r="D76" s="13">
        <f t="shared" si="4"/>
        <v>81.161744999999996</v>
      </c>
      <c r="E76" s="13">
        <f t="shared" si="5"/>
        <v>0</v>
      </c>
      <c r="F76" s="13">
        <f t="shared" si="1"/>
        <v>691.80725500000005</v>
      </c>
      <c r="G76" s="151">
        <f t="shared" si="10"/>
        <v>17879.16549333333</v>
      </c>
      <c r="P76" s="160">
        <v>32</v>
      </c>
      <c r="Q76" s="13">
        <f t="shared" si="14"/>
        <v>1589.923</v>
      </c>
      <c r="R76" s="13">
        <f t="shared" si="6"/>
        <v>166.94191499999999</v>
      </c>
      <c r="S76" s="13">
        <f t="shared" si="20"/>
        <v>0</v>
      </c>
      <c r="T76" s="13">
        <f t="shared" si="2"/>
        <v>1422.9810849999999</v>
      </c>
      <c r="U76" s="151">
        <f t="shared" si="11"/>
        <v>34695.152295757565</v>
      </c>
      <c r="AD76" s="160">
        <v>32</v>
      </c>
      <c r="AE76" s="13">
        <f t="shared" si="15"/>
        <v>2628.1770000000001</v>
      </c>
      <c r="AF76" s="13">
        <f t="shared" si="8"/>
        <v>275.95858500000003</v>
      </c>
      <c r="AG76" s="13">
        <f t="shared" si="21"/>
        <v>0</v>
      </c>
      <c r="AH76" s="13">
        <f t="shared" si="3"/>
        <v>2352.2184150000003</v>
      </c>
      <c r="AI76" s="151">
        <f t="shared" si="12"/>
        <v>61333.534734545487</v>
      </c>
    </row>
    <row r="77" spans="2:35" ht="18" hidden="1" outlineLevel="1" thickBot="1" x14ac:dyDescent="0.3">
      <c r="B77" s="160">
        <v>33</v>
      </c>
      <c r="C77" s="13">
        <f t="shared" si="13"/>
        <v>772.96900000000005</v>
      </c>
      <c r="D77" s="13">
        <f t="shared" si="4"/>
        <v>81.161744999999996</v>
      </c>
      <c r="E77" s="13">
        <f t="shared" si="5"/>
        <v>0</v>
      </c>
      <c r="F77" s="13">
        <f t="shared" ref="F77:F104" si="22">IF((C77-D77-E77)&lt;0,0,(C77-D77-E77))</f>
        <v>691.80725500000005</v>
      </c>
      <c r="G77" s="151">
        <f t="shared" si="10"/>
        <v>18570.97274833333</v>
      </c>
      <c r="P77" s="160">
        <v>33</v>
      </c>
      <c r="Q77" s="13">
        <f t="shared" si="14"/>
        <v>1589.923</v>
      </c>
      <c r="R77" s="13">
        <f t="shared" si="6"/>
        <v>166.94191499999999</v>
      </c>
      <c r="S77" s="13">
        <f t="shared" si="20"/>
        <v>0</v>
      </c>
      <c r="T77" s="13">
        <f t="shared" ref="T77:T104" si="23">IF((Q77-R77-S77)&lt;0,0,(Q77-R77-S77))</f>
        <v>1422.9810849999999</v>
      </c>
      <c r="U77" s="151">
        <f t="shared" si="11"/>
        <v>36118.133380757565</v>
      </c>
      <c r="AD77" s="160">
        <v>33</v>
      </c>
      <c r="AE77" s="13">
        <f t="shared" si="15"/>
        <v>2628.1770000000001</v>
      </c>
      <c r="AF77" s="13">
        <f t="shared" si="8"/>
        <v>275.95858500000003</v>
      </c>
      <c r="AG77" s="13">
        <f t="shared" si="21"/>
        <v>0</v>
      </c>
      <c r="AH77" s="13">
        <f t="shared" ref="AH77:AH104" si="24">IF((AE77-AF77-AG77)&lt;0,0,(AE77-AF77-AG77))</f>
        <v>2352.2184150000003</v>
      </c>
      <c r="AI77" s="151">
        <f t="shared" si="12"/>
        <v>63685.75314954549</v>
      </c>
    </row>
    <row r="78" spans="2:35" ht="18" hidden="1" outlineLevel="1" thickBot="1" x14ac:dyDescent="0.3">
      <c r="B78" s="160">
        <v>34</v>
      </c>
      <c r="C78" s="13">
        <f t="shared" si="13"/>
        <v>772.96900000000005</v>
      </c>
      <c r="D78" s="13">
        <f t="shared" si="4"/>
        <v>81.161744999999996</v>
      </c>
      <c r="E78" s="13">
        <f t="shared" si="5"/>
        <v>0</v>
      </c>
      <c r="F78" s="13">
        <f t="shared" si="22"/>
        <v>691.80725500000005</v>
      </c>
      <c r="G78" s="151">
        <f t="shared" si="10"/>
        <v>19262.78000333333</v>
      </c>
      <c r="P78" s="160">
        <v>34</v>
      </c>
      <c r="Q78" s="13">
        <f t="shared" si="14"/>
        <v>1589.923</v>
      </c>
      <c r="R78" s="13">
        <f t="shared" si="6"/>
        <v>166.94191499999999</v>
      </c>
      <c r="S78" s="13">
        <f t="shared" si="20"/>
        <v>0</v>
      </c>
      <c r="T78" s="13">
        <f t="shared" si="23"/>
        <v>1422.9810849999999</v>
      </c>
      <c r="U78" s="151">
        <f t="shared" si="11"/>
        <v>37541.114465757564</v>
      </c>
      <c r="AD78" s="160">
        <v>34</v>
      </c>
      <c r="AE78" s="13">
        <f t="shared" si="15"/>
        <v>2628.1770000000001</v>
      </c>
      <c r="AF78" s="13">
        <f t="shared" si="8"/>
        <v>275.95858500000003</v>
      </c>
      <c r="AG78" s="13">
        <f t="shared" si="21"/>
        <v>0</v>
      </c>
      <c r="AH78" s="13">
        <f t="shared" si="24"/>
        <v>2352.2184150000003</v>
      </c>
      <c r="AI78" s="151">
        <f t="shared" si="12"/>
        <v>66037.971564545485</v>
      </c>
    </row>
    <row r="79" spans="2:35" ht="18" hidden="1" outlineLevel="1" thickBot="1" x14ac:dyDescent="0.3">
      <c r="B79" s="160">
        <v>35</v>
      </c>
      <c r="C79" s="13">
        <f t="shared" si="13"/>
        <v>772.96900000000005</v>
      </c>
      <c r="D79" s="13">
        <f t="shared" si="4"/>
        <v>81.161744999999996</v>
      </c>
      <c r="E79" s="13">
        <f t="shared" si="5"/>
        <v>0</v>
      </c>
      <c r="F79" s="13">
        <f t="shared" si="22"/>
        <v>691.80725500000005</v>
      </c>
      <c r="G79" s="151">
        <f t="shared" si="10"/>
        <v>19954.587258333329</v>
      </c>
      <c r="P79" s="160">
        <v>35</v>
      </c>
      <c r="Q79" s="13">
        <f t="shared" si="14"/>
        <v>1589.923</v>
      </c>
      <c r="R79" s="13">
        <f t="shared" si="6"/>
        <v>166.94191499999999</v>
      </c>
      <c r="S79" s="13">
        <f t="shared" si="20"/>
        <v>0</v>
      </c>
      <c r="T79" s="13">
        <f t="shared" si="23"/>
        <v>1422.9810849999999</v>
      </c>
      <c r="U79" s="151">
        <f t="shared" si="11"/>
        <v>38964.095550757564</v>
      </c>
      <c r="AD79" s="160">
        <v>35</v>
      </c>
      <c r="AE79" s="13">
        <f t="shared" si="15"/>
        <v>2628.1770000000001</v>
      </c>
      <c r="AF79" s="13">
        <f t="shared" si="8"/>
        <v>275.95858500000003</v>
      </c>
      <c r="AG79" s="13">
        <f t="shared" si="21"/>
        <v>0</v>
      </c>
      <c r="AH79" s="13">
        <f t="shared" si="24"/>
        <v>2352.2184150000003</v>
      </c>
      <c r="AI79" s="151">
        <f t="shared" si="12"/>
        <v>68390.189979545481</v>
      </c>
    </row>
    <row r="80" spans="2:35" ht="18" hidden="1" outlineLevel="1" thickBot="1" x14ac:dyDescent="0.3">
      <c r="B80" s="160">
        <v>36</v>
      </c>
      <c r="C80" s="13">
        <f t="shared" si="13"/>
        <v>772.96900000000005</v>
      </c>
      <c r="D80" s="13">
        <f t="shared" si="4"/>
        <v>81.161744999999996</v>
      </c>
      <c r="E80" s="13">
        <f t="shared" si="5"/>
        <v>0</v>
      </c>
      <c r="F80" s="13">
        <f t="shared" si="22"/>
        <v>691.80725500000005</v>
      </c>
      <c r="G80" s="151">
        <f t="shared" si="10"/>
        <v>20646.394513333329</v>
      </c>
      <c r="P80" s="160">
        <v>36</v>
      </c>
      <c r="Q80" s="13">
        <f t="shared" si="14"/>
        <v>1589.923</v>
      </c>
      <c r="R80" s="13">
        <f t="shared" si="6"/>
        <v>166.94191499999999</v>
      </c>
      <c r="S80" s="13">
        <f t="shared" si="20"/>
        <v>0</v>
      </c>
      <c r="T80" s="13">
        <f t="shared" si="23"/>
        <v>1422.9810849999999</v>
      </c>
      <c r="U80" s="151">
        <f t="shared" si="11"/>
        <v>40387.076635757563</v>
      </c>
      <c r="AD80" s="160">
        <v>36</v>
      </c>
      <c r="AE80" s="13">
        <f t="shared" si="15"/>
        <v>2628.1770000000001</v>
      </c>
      <c r="AF80" s="13">
        <f t="shared" si="8"/>
        <v>275.95858500000003</v>
      </c>
      <c r="AG80" s="13">
        <f t="shared" si="21"/>
        <v>0</v>
      </c>
      <c r="AH80" s="13">
        <f t="shared" si="24"/>
        <v>2352.2184150000003</v>
      </c>
      <c r="AI80" s="151">
        <f t="shared" si="12"/>
        <v>70742.408394545477</v>
      </c>
    </row>
    <row r="81" spans="2:35" ht="18" hidden="1" outlineLevel="1" thickBot="1" x14ac:dyDescent="0.3">
      <c r="B81" s="160">
        <v>37</v>
      </c>
      <c r="C81" s="13">
        <f t="shared" si="13"/>
        <v>772.96900000000005</v>
      </c>
      <c r="D81" s="13">
        <f t="shared" si="4"/>
        <v>81.161744999999996</v>
      </c>
      <c r="E81" s="191">
        <f>E63</f>
        <v>1064.6666666666667</v>
      </c>
      <c r="F81" s="13">
        <f t="shared" si="22"/>
        <v>0</v>
      </c>
      <c r="G81" s="151">
        <f t="shared" si="10"/>
        <v>20646.394513333329</v>
      </c>
      <c r="P81" s="160">
        <v>37</v>
      </c>
      <c r="Q81" s="13">
        <f t="shared" si="14"/>
        <v>1589.923</v>
      </c>
      <c r="R81" s="13">
        <f t="shared" si="6"/>
        <v>166.94191499999999</v>
      </c>
      <c r="S81" s="191">
        <f>S63</f>
        <v>2710.060606060606</v>
      </c>
      <c r="T81" s="13">
        <f t="shared" si="23"/>
        <v>0</v>
      </c>
      <c r="U81" s="151">
        <f t="shared" si="11"/>
        <v>40387.076635757563</v>
      </c>
      <c r="AD81" s="160">
        <v>37</v>
      </c>
      <c r="AE81" s="13">
        <f t="shared" si="15"/>
        <v>2628.1770000000001</v>
      </c>
      <c r="AF81" s="13">
        <f t="shared" si="8"/>
        <v>275.95858500000003</v>
      </c>
      <c r="AG81" s="191">
        <f>AG63</f>
        <v>3484.3636363636365</v>
      </c>
      <c r="AH81" s="13">
        <f t="shared" si="24"/>
        <v>0</v>
      </c>
      <c r="AI81" s="151">
        <f t="shared" si="12"/>
        <v>70742.408394545477</v>
      </c>
    </row>
    <row r="82" spans="2:35" ht="18" hidden="1" outlineLevel="1" thickBot="1" x14ac:dyDescent="0.3">
      <c r="B82" s="160">
        <v>38</v>
      </c>
      <c r="C82" s="13">
        <f t="shared" si="13"/>
        <v>772.96900000000005</v>
      </c>
      <c r="D82" s="13">
        <f t="shared" si="4"/>
        <v>81.161744999999996</v>
      </c>
      <c r="E82" s="13">
        <f t="shared" si="5"/>
        <v>372.85941166666669</v>
      </c>
      <c r="F82" s="13">
        <f t="shared" si="22"/>
        <v>318.94784333333337</v>
      </c>
      <c r="G82" s="151">
        <f t="shared" si="10"/>
        <v>20965.342356666661</v>
      </c>
      <c r="P82" s="160">
        <v>38</v>
      </c>
      <c r="Q82" s="13">
        <f t="shared" si="14"/>
        <v>1589.923</v>
      </c>
      <c r="R82" s="13">
        <f t="shared" si="6"/>
        <v>166.94191499999999</v>
      </c>
      <c r="S82" s="13">
        <f t="shared" ref="S82:S85" si="25">IF((Q81-R81-S81)&lt;0,-(Q81-R81-S81),0)</f>
        <v>1287.0795210606061</v>
      </c>
      <c r="T82" s="13">
        <f t="shared" si="23"/>
        <v>135.90156393939378</v>
      </c>
      <c r="U82" s="151">
        <f t="shared" si="11"/>
        <v>40522.978199696954</v>
      </c>
      <c r="AD82" s="160">
        <v>38</v>
      </c>
      <c r="AE82" s="13">
        <f t="shared" si="15"/>
        <v>2628.1770000000001</v>
      </c>
      <c r="AF82" s="13">
        <f t="shared" si="8"/>
        <v>275.95858500000003</v>
      </c>
      <c r="AG82" s="13">
        <f t="shared" ref="AG82:AG85" si="26">IF((AE81-AF81-AG81)&lt;0,-(AE81-AF81-AG81),0)</f>
        <v>1132.1452213636362</v>
      </c>
      <c r="AH82" s="13">
        <f t="shared" si="24"/>
        <v>1220.0731936363641</v>
      </c>
      <c r="AI82" s="151">
        <f t="shared" si="12"/>
        <v>71962.481588181836</v>
      </c>
    </row>
    <row r="83" spans="2:35" ht="18" hidden="1" outlineLevel="1" thickBot="1" x14ac:dyDescent="0.3">
      <c r="B83" s="160">
        <v>39</v>
      </c>
      <c r="C83" s="13">
        <f t="shared" si="13"/>
        <v>772.96900000000005</v>
      </c>
      <c r="D83" s="13">
        <f t="shared" si="4"/>
        <v>81.161744999999996</v>
      </c>
      <c r="E83" s="13">
        <f t="shared" si="5"/>
        <v>0</v>
      </c>
      <c r="F83" s="13">
        <f t="shared" si="22"/>
        <v>691.80725500000005</v>
      </c>
      <c r="G83" s="151">
        <f t="shared" si="10"/>
        <v>21657.14961166666</v>
      </c>
      <c r="P83" s="160">
        <v>39</v>
      </c>
      <c r="Q83" s="13">
        <f t="shared" si="14"/>
        <v>1589.923</v>
      </c>
      <c r="R83" s="13">
        <f t="shared" si="6"/>
        <v>166.94191499999999</v>
      </c>
      <c r="S83" s="13">
        <f t="shared" si="25"/>
        <v>0</v>
      </c>
      <c r="T83" s="13">
        <f t="shared" si="23"/>
        <v>1422.9810849999999</v>
      </c>
      <c r="U83" s="151">
        <f t="shared" si="11"/>
        <v>41945.959284696954</v>
      </c>
      <c r="AD83" s="160">
        <v>39</v>
      </c>
      <c r="AE83" s="13">
        <f t="shared" si="15"/>
        <v>2628.1770000000001</v>
      </c>
      <c r="AF83" s="13">
        <f t="shared" si="8"/>
        <v>275.95858500000003</v>
      </c>
      <c r="AG83" s="13">
        <f t="shared" si="26"/>
        <v>0</v>
      </c>
      <c r="AH83" s="13">
        <f t="shared" si="24"/>
        <v>2352.2184150000003</v>
      </c>
      <c r="AI83" s="151">
        <f t="shared" si="12"/>
        <v>74314.700003181832</v>
      </c>
    </row>
    <row r="84" spans="2:35" ht="18" hidden="1" outlineLevel="1" thickBot="1" x14ac:dyDescent="0.3">
      <c r="B84" s="160">
        <v>40</v>
      </c>
      <c r="C84" s="13">
        <f t="shared" si="13"/>
        <v>772.96900000000005</v>
      </c>
      <c r="D84" s="13">
        <f t="shared" si="4"/>
        <v>81.161744999999996</v>
      </c>
      <c r="E84" s="13">
        <f t="shared" si="5"/>
        <v>0</v>
      </c>
      <c r="F84" s="13">
        <f t="shared" si="22"/>
        <v>691.80725500000005</v>
      </c>
      <c r="G84" s="151">
        <f t="shared" si="10"/>
        <v>22348.95686666666</v>
      </c>
      <c r="P84" s="160">
        <v>40</v>
      </c>
      <c r="Q84" s="13">
        <f t="shared" si="14"/>
        <v>1589.923</v>
      </c>
      <c r="R84" s="13">
        <f t="shared" si="6"/>
        <v>166.94191499999999</v>
      </c>
      <c r="S84" s="13">
        <f t="shared" si="25"/>
        <v>0</v>
      </c>
      <c r="T84" s="13">
        <f t="shared" si="23"/>
        <v>1422.9810849999999</v>
      </c>
      <c r="U84" s="151">
        <f t="shared" si="11"/>
        <v>43368.940369696953</v>
      </c>
      <c r="AD84" s="160">
        <v>40</v>
      </c>
      <c r="AE84" s="13">
        <f t="shared" si="15"/>
        <v>2628.1770000000001</v>
      </c>
      <c r="AF84" s="13">
        <f t="shared" si="8"/>
        <v>275.95858500000003</v>
      </c>
      <c r="AG84" s="13">
        <f t="shared" si="26"/>
        <v>0</v>
      </c>
      <c r="AH84" s="13">
        <f t="shared" si="24"/>
        <v>2352.2184150000003</v>
      </c>
      <c r="AI84" s="151">
        <f t="shared" si="12"/>
        <v>76666.918418181827</v>
      </c>
    </row>
    <row r="85" spans="2:35" ht="18" hidden="1" outlineLevel="1" thickBot="1" x14ac:dyDescent="0.3">
      <c r="B85" s="160">
        <v>41</v>
      </c>
      <c r="C85" s="13">
        <f t="shared" si="13"/>
        <v>772.96900000000005</v>
      </c>
      <c r="D85" s="13">
        <f t="shared" si="4"/>
        <v>81.161744999999996</v>
      </c>
      <c r="E85" s="13">
        <f t="shared" si="5"/>
        <v>0</v>
      </c>
      <c r="F85" s="13">
        <f t="shared" si="22"/>
        <v>691.80725500000005</v>
      </c>
      <c r="G85" s="151">
        <f t="shared" si="10"/>
        <v>23040.76412166666</v>
      </c>
      <c r="P85" s="160">
        <v>41</v>
      </c>
      <c r="Q85" s="13">
        <f t="shared" si="14"/>
        <v>1589.923</v>
      </c>
      <c r="R85" s="13">
        <f t="shared" si="6"/>
        <v>166.94191499999999</v>
      </c>
      <c r="S85" s="13">
        <f t="shared" si="25"/>
        <v>0</v>
      </c>
      <c r="T85" s="13">
        <f t="shared" si="23"/>
        <v>1422.9810849999999</v>
      </c>
      <c r="U85" s="151">
        <f t="shared" si="11"/>
        <v>44791.921454696952</v>
      </c>
      <c r="AD85" s="160">
        <v>41</v>
      </c>
      <c r="AE85" s="13">
        <f t="shared" si="15"/>
        <v>2628.1770000000001</v>
      </c>
      <c r="AF85" s="13">
        <f t="shared" si="8"/>
        <v>275.95858500000003</v>
      </c>
      <c r="AG85" s="13">
        <f t="shared" si="26"/>
        <v>0</v>
      </c>
      <c r="AH85" s="13">
        <f t="shared" si="24"/>
        <v>2352.2184150000003</v>
      </c>
      <c r="AI85" s="151">
        <f t="shared" si="12"/>
        <v>79019.136833181823</v>
      </c>
    </row>
    <row r="86" spans="2:35" ht="18" hidden="1" outlineLevel="1" thickBot="1" x14ac:dyDescent="0.3">
      <c r="B86" s="160">
        <v>42</v>
      </c>
      <c r="C86" s="13">
        <f t="shared" si="13"/>
        <v>772.96900000000005</v>
      </c>
      <c r="D86" s="13">
        <f t="shared" si="4"/>
        <v>81.161744999999996</v>
      </c>
      <c r="E86" s="13">
        <f>IF((C85-D85-E85)&lt;0,-(C85-D85-E85),0)</f>
        <v>0</v>
      </c>
      <c r="F86" s="13">
        <f t="shared" si="22"/>
        <v>691.80725500000005</v>
      </c>
      <c r="G86" s="151">
        <f t="shared" si="10"/>
        <v>23732.571376666659</v>
      </c>
      <c r="P86" s="160">
        <v>42</v>
      </c>
      <c r="Q86" s="13">
        <f t="shared" si="14"/>
        <v>1589.923</v>
      </c>
      <c r="R86" s="13">
        <f t="shared" si="6"/>
        <v>166.94191499999999</v>
      </c>
      <c r="S86" s="13">
        <f>IF((Q85-R85-S85)&lt;0,-(Q85-R85-S85),0)</f>
        <v>0</v>
      </c>
      <c r="T86" s="13">
        <f t="shared" si="23"/>
        <v>1422.9810849999999</v>
      </c>
      <c r="U86" s="151">
        <f t="shared" si="11"/>
        <v>46214.902539696952</v>
      </c>
      <c r="AD86" s="160">
        <v>42</v>
      </c>
      <c r="AE86" s="13">
        <f t="shared" si="15"/>
        <v>2628.1770000000001</v>
      </c>
      <c r="AF86" s="13">
        <f t="shared" si="8"/>
        <v>275.95858500000003</v>
      </c>
      <c r="AG86" s="13">
        <f>IF((AE85-AF85-AG85)&lt;0,-(AE85-AF85-AG85),0)</f>
        <v>0</v>
      </c>
      <c r="AH86" s="13">
        <f t="shared" si="24"/>
        <v>2352.2184150000003</v>
      </c>
      <c r="AI86" s="151">
        <f t="shared" si="12"/>
        <v>81371.355248181819</v>
      </c>
    </row>
    <row r="87" spans="2:35" ht="18" hidden="1" outlineLevel="1" thickBot="1" x14ac:dyDescent="0.3">
      <c r="B87" s="160">
        <v>43</v>
      </c>
      <c r="C87" s="13">
        <f t="shared" si="13"/>
        <v>772.96900000000005</v>
      </c>
      <c r="D87" s="13">
        <f t="shared" si="4"/>
        <v>81.161744999999996</v>
      </c>
      <c r="E87" s="13">
        <f t="shared" si="5"/>
        <v>0</v>
      </c>
      <c r="F87" s="13">
        <f t="shared" si="22"/>
        <v>691.80725500000005</v>
      </c>
      <c r="G87" s="151">
        <f t="shared" si="10"/>
        <v>24424.378631666659</v>
      </c>
      <c r="P87" s="160">
        <v>43</v>
      </c>
      <c r="Q87" s="13">
        <f t="shared" si="14"/>
        <v>1589.923</v>
      </c>
      <c r="R87" s="13">
        <f t="shared" si="6"/>
        <v>166.94191499999999</v>
      </c>
      <c r="S87" s="13">
        <f t="shared" ref="S87:S98" si="27">IF((Q86-R86-S86)&lt;0,-(Q86-R86-S86),0)</f>
        <v>0</v>
      </c>
      <c r="T87" s="13">
        <f t="shared" si="23"/>
        <v>1422.9810849999999</v>
      </c>
      <c r="U87" s="151">
        <f t="shared" si="11"/>
        <v>47637.883624696951</v>
      </c>
      <c r="AD87" s="160">
        <v>43</v>
      </c>
      <c r="AE87" s="13">
        <f t="shared" si="15"/>
        <v>2628.1770000000001</v>
      </c>
      <c r="AF87" s="13">
        <f t="shared" si="8"/>
        <v>275.95858500000003</v>
      </c>
      <c r="AG87" s="13">
        <f t="shared" ref="AG87:AG98" si="28">IF((AE86-AF86-AG86)&lt;0,-(AE86-AF86-AG86),0)</f>
        <v>0</v>
      </c>
      <c r="AH87" s="13">
        <f t="shared" si="24"/>
        <v>2352.2184150000003</v>
      </c>
      <c r="AI87" s="151">
        <f t="shared" si="12"/>
        <v>83723.573663181814</v>
      </c>
    </row>
    <row r="88" spans="2:35" ht="18" hidden="1" outlineLevel="1" thickBot="1" x14ac:dyDescent="0.3">
      <c r="B88" s="160">
        <v>44</v>
      </c>
      <c r="C88" s="13">
        <f t="shared" si="13"/>
        <v>772.96900000000005</v>
      </c>
      <c r="D88" s="13">
        <f t="shared" si="4"/>
        <v>81.161744999999996</v>
      </c>
      <c r="E88" s="13">
        <f t="shared" si="5"/>
        <v>0</v>
      </c>
      <c r="F88" s="13">
        <f t="shared" si="22"/>
        <v>691.80725500000005</v>
      </c>
      <c r="G88" s="151">
        <f t="shared" si="10"/>
        <v>25116.185886666659</v>
      </c>
      <c r="P88" s="160">
        <v>44</v>
      </c>
      <c r="Q88" s="13">
        <f t="shared" si="14"/>
        <v>1589.923</v>
      </c>
      <c r="R88" s="13">
        <f t="shared" si="6"/>
        <v>166.94191499999999</v>
      </c>
      <c r="S88" s="13">
        <f t="shared" si="27"/>
        <v>0</v>
      </c>
      <c r="T88" s="13">
        <f t="shared" si="23"/>
        <v>1422.9810849999999</v>
      </c>
      <c r="U88" s="151">
        <f t="shared" si="11"/>
        <v>49060.864709696951</v>
      </c>
      <c r="AD88" s="160">
        <v>44</v>
      </c>
      <c r="AE88" s="13">
        <f t="shared" si="15"/>
        <v>2628.1770000000001</v>
      </c>
      <c r="AF88" s="13">
        <f t="shared" si="8"/>
        <v>275.95858500000003</v>
      </c>
      <c r="AG88" s="13">
        <f t="shared" si="28"/>
        <v>0</v>
      </c>
      <c r="AH88" s="13">
        <f t="shared" si="24"/>
        <v>2352.2184150000003</v>
      </c>
      <c r="AI88" s="151">
        <f t="shared" si="12"/>
        <v>86075.79207818181</v>
      </c>
    </row>
    <row r="89" spans="2:35" ht="18" hidden="1" outlineLevel="1" thickBot="1" x14ac:dyDescent="0.3">
      <c r="B89" s="160">
        <v>45</v>
      </c>
      <c r="C89" s="13">
        <f t="shared" si="13"/>
        <v>772.96900000000005</v>
      </c>
      <c r="D89" s="13">
        <f t="shared" si="4"/>
        <v>81.161744999999996</v>
      </c>
      <c r="E89" s="13">
        <f t="shared" si="5"/>
        <v>0</v>
      </c>
      <c r="F89" s="13">
        <f t="shared" si="22"/>
        <v>691.80725500000005</v>
      </c>
      <c r="G89" s="151">
        <f t="shared" si="10"/>
        <v>25807.993141666659</v>
      </c>
      <c r="P89" s="160">
        <v>45</v>
      </c>
      <c r="Q89" s="13">
        <f t="shared" si="14"/>
        <v>1589.923</v>
      </c>
      <c r="R89" s="13">
        <f t="shared" si="6"/>
        <v>166.94191499999999</v>
      </c>
      <c r="S89" s="13">
        <f t="shared" si="27"/>
        <v>0</v>
      </c>
      <c r="T89" s="13">
        <f t="shared" si="23"/>
        <v>1422.9810849999999</v>
      </c>
      <c r="U89" s="151">
        <f t="shared" si="11"/>
        <v>50483.84579469695</v>
      </c>
      <c r="AD89" s="160">
        <v>45</v>
      </c>
      <c r="AE89" s="13">
        <f t="shared" si="15"/>
        <v>2628.1770000000001</v>
      </c>
      <c r="AF89" s="13">
        <f t="shared" si="8"/>
        <v>275.95858500000003</v>
      </c>
      <c r="AG89" s="13">
        <f t="shared" si="28"/>
        <v>0</v>
      </c>
      <c r="AH89" s="13">
        <f t="shared" si="24"/>
        <v>2352.2184150000003</v>
      </c>
      <c r="AI89" s="151">
        <f t="shared" si="12"/>
        <v>88428.010493181806</v>
      </c>
    </row>
    <row r="90" spans="2:35" ht="18" hidden="1" outlineLevel="1" thickBot="1" x14ac:dyDescent="0.3">
      <c r="B90" s="160">
        <v>46</v>
      </c>
      <c r="C90" s="13">
        <f t="shared" si="13"/>
        <v>772.96900000000005</v>
      </c>
      <c r="D90" s="13">
        <f t="shared" si="4"/>
        <v>81.161744999999996</v>
      </c>
      <c r="E90" s="13">
        <f t="shared" si="5"/>
        <v>0</v>
      </c>
      <c r="F90" s="13">
        <f t="shared" si="22"/>
        <v>691.80725500000005</v>
      </c>
      <c r="G90" s="151">
        <f t="shared" si="10"/>
        <v>26499.800396666658</v>
      </c>
      <c r="P90" s="160">
        <v>46</v>
      </c>
      <c r="Q90" s="13">
        <f t="shared" si="14"/>
        <v>1589.923</v>
      </c>
      <c r="R90" s="13">
        <f t="shared" si="6"/>
        <v>166.94191499999999</v>
      </c>
      <c r="S90" s="13">
        <f t="shared" si="27"/>
        <v>0</v>
      </c>
      <c r="T90" s="13">
        <f t="shared" si="23"/>
        <v>1422.9810849999999</v>
      </c>
      <c r="U90" s="151">
        <f t="shared" si="11"/>
        <v>51906.82687969695</v>
      </c>
      <c r="AD90" s="160">
        <v>46</v>
      </c>
      <c r="AE90" s="13">
        <f t="shared" si="15"/>
        <v>2628.1770000000001</v>
      </c>
      <c r="AF90" s="13">
        <f t="shared" si="8"/>
        <v>275.95858500000003</v>
      </c>
      <c r="AG90" s="13">
        <f t="shared" si="28"/>
        <v>0</v>
      </c>
      <c r="AH90" s="13">
        <f t="shared" si="24"/>
        <v>2352.2184150000003</v>
      </c>
      <c r="AI90" s="151">
        <f t="shared" si="12"/>
        <v>90780.228908181802</v>
      </c>
    </row>
    <row r="91" spans="2:35" ht="18" hidden="1" outlineLevel="1" thickBot="1" x14ac:dyDescent="0.3">
      <c r="B91" s="160">
        <v>47</v>
      </c>
      <c r="C91" s="13">
        <f t="shared" si="13"/>
        <v>772.96900000000005</v>
      </c>
      <c r="D91" s="13">
        <f t="shared" si="4"/>
        <v>81.161744999999996</v>
      </c>
      <c r="E91" s="13">
        <f t="shared" si="5"/>
        <v>0</v>
      </c>
      <c r="F91" s="13">
        <f t="shared" si="22"/>
        <v>691.80725500000005</v>
      </c>
      <c r="G91" s="151">
        <f t="shared" si="10"/>
        <v>27191.607651666658</v>
      </c>
      <c r="P91" s="160">
        <v>47</v>
      </c>
      <c r="Q91" s="13">
        <f t="shared" si="14"/>
        <v>1589.923</v>
      </c>
      <c r="R91" s="13">
        <f t="shared" si="6"/>
        <v>166.94191499999999</v>
      </c>
      <c r="S91" s="13">
        <f t="shared" si="27"/>
        <v>0</v>
      </c>
      <c r="T91" s="13">
        <f t="shared" si="23"/>
        <v>1422.9810849999999</v>
      </c>
      <c r="U91" s="151">
        <f t="shared" si="11"/>
        <v>53329.807964696949</v>
      </c>
      <c r="AD91" s="160">
        <v>47</v>
      </c>
      <c r="AE91" s="13">
        <f t="shared" si="15"/>
        <v>2628.1770000000001</v>
      </c>
      <c r="AF91" s="13">
        <f t="shared" si="8"/>
        <v>275.95858500000003</v>
      </c>
      <c r="AG91" s="13">
        <f t="shared" si="28"/>
        <v>0</v>
      </c>
      <c r="AH91" s="13">
        <f t="shared" si="24"/>
        <v>2352.2184150000003</v>
      </c>
      <c r="AI91" s="151">
        <f t="shared" si="12"/>
        <v>93132.447323181797</v>
      </c>
    </row>
    <row r="92" spans="2:35" ht="18" hidden="1" outlineLevel="1" thickBot="1" x14ac:dyDescent="0.3">
      <c r="B92" s="160">
        <v>48</v>
      </c>
      <c r="C92" s="13">
        <f t="shared" si="13"/>
        <v>772.96900000000005</v>
      </c>
      <c r="D92" s="13">
        <f t="shared" si="4"/>
        <v>81.161744999999996</v>
      </c>
      <c r="E92" s="13">
        <f t="shared" si="5"/>
        <v>0</v>
      </c>
      <c r="F92" s="13">
        <f t="shared" si="22"/>
        <v>691.80725500000005</v>
      </c>
      <c r="G92" s="151">
        <f t="shared" si="10"/>
        <v>27883.414906666658</v>
      </c>
      <c r="P92" s="160">
        <v>48</v>
      </c>
      <c r="Q92" s="13">
        <f t="shared" si="14"/>
        <v>1589.923</v>
      </c>
      <c r="R92" s="13">
        <f t="shared" si="6"/>
        <v>166.94191499999999</v>
      </c>
      <c r="S92" s="13">
        <f t="shared" si="27"/>
        <v>0</v>
      </c>
      <c r="T92" s="13">
        <f t="shared" si="23"/>
        <v>1422.9810849999999</v>
      </c>
      <c r="U92" s="151">
        <f t="shared" si="11"/>
        <v>54752.789049696948</v>
      </c>
      <c r="AD92" s="160">
        <v>48</v>
      </c>
      <c r="AE92" s="13">
        <f t="shared" si="15"/>
        <v>2628.1770000000001</v>
      </c>
      <c r="AF92" s="13">
        <f t="shared" si="8"/>
        <v>275.95858500000003</v>
      </c>
      <c r="AG92" s="13">
        <f t="shared" si="28"/>
        <v>0</v>
      </c>
      <c r="AH92" s="13">
        <f t="shared" si="24"/>
        <v>2352.2184150000003</v>
      </c>
      <c r="AI92" s="151">
        <f t="shared" si="12"/>
        <v>95484.665738181793</v>
      </c>
    </row>
    <row r="93" spans="2:35" ht="18" hidden="1" outlineLevel="1" thickBot="1" x14ac:dyDescent="0.3">
      <c r="B93" s="160">
        <v>49</v>
      </c>
      <c r="C93" s="13">
        <f t="shared" si="13"/>
        <v>772.96900000000005</v>
      </c>
      <c r="D93" s="13">
        <f t="shared" si="4"/>
        <v>81.161744999999996</v>
      </c>
      <c r="E93" s="13">
        <f t="shared" si="5"/>
        <v>0</v>
      </c>
      <c r="F93" s="13">
        <f t="shared" si="22"/>
        <v>691.80725500000005</v>
      </c>
      <c r="G93" s="151">
        <f t="shared" si="10"/>
        <v>28575.222161666657</v>
      </c>
      <c r="P93" s="160">
        <v>49</v>
      </c>
      <c r="Q93" s="13">
        <f t="shared" si="14"/>
        <v>1589.923</v>
      </c>
      <c r="R93" s="13">
        <f t="shared" si="6"/>
        <v>166.94191499999999</v>
      </c>
      <c r="S93" s="13">
        <f t="shared" si="27"/>
        <v>0</v>
      </c>
      <c r="T93" s="13">
        <f t="shared" si="23"/>
        <v>1422.9810849999999</v>
      </c>
      <c r="U93" s="151">
        <f t="shared" si="11"/>
        <v>56175.770134696948</v>
      </c>
      <c r="AD93" s="160">
        <v>49</v>
      </c>
      <c r="AE93" s="13">
        <f t="shared" si="15"/>
        <v>2628.1770000000001</v>
      </c>
      <c r="AF93" s="13">
        <f t="shared" si="8"/>
        <v>275.95858500000003</v>
      </c>
      <c r="AG93" s="13">
        <f t="shared" si="28"/>
        <v>0</v>
      </c>
      <c r="AH93" s="13">
        <f t="shared" si="24"/>
        <v>2352.2184150000003</v>
      </c>
      <c r="AI93" s="151">
        <f t="shared" si="12"/>
        <v>97836.884153181789</v>
      </c>
    </row>
    <row r="94" spans="2:35" ht="18" hidden="1" outlineLevel="1" thickBot="1" x14ac:dyDescent="0.3">
      <c r="B94" s="160">
        <v>50</v>
      </c>
      <c r="C94" s="13">
        <f t="shared" si="13"/>
        <v>772.96900000000005</v>
      </c>
      <c r="D94" s="13">
        <f t="shared" si="4"/>
        <v>81.161744999999996</v>
      </c>
      <c r="E94" s="13">
        <f t="shared" si="5"/>
        <v>0</v>
      </c>
      <c r="F94" s="13">
        <f t="shared" si="22"/>
        <v>691.80725500000005</v>
      </c>
      <c r="G94" s="151">
        <f t="shared" si="10"/>
        <v>29267.029416666657</v>
      </c>
      <c r="P94" s="160">
        <v>50</v>
      </c>
      <c r="Q94" s="13">
        <f t="shared" si="14"/>
        <v>1589.923</v>
      </c>
      <c r="R94" s="13">
        <f t="shared" si="6"/>
        <v>166.94191499999999</v>
      </c>
      <c r="S94" s="13">
        <f t="shared" si="27"/>
        <v>0</v>
      </c>
      <c r="T94" s="13">
        <f t="shared" si="23"/>
        <v>1422.9810849999999</v>
      </c>
      <c r="U94" s="151">
        <f t="shared" si="11"/>
        <v>57598.751219696947</v>
      </c>
      <c r="AD94" s="160">
        <v>50</v>
      </c>
      <c r="AE94" s="13">
        <f t="shared" si="15"/>
        <v>2628.1770000000001</v>
      </c>
      <c r="AF94" s="13">
        <f t="shared" si="8"/>
        <v>275.95858500000003</v>
      </c>
      <c r="AG94" s="13">
        <f t="shared" si="28"/>
        <v>0</v>
      </c>
      <c r="AH94" s="13">
        <f t="shared" si="24"/>
        <v>2352.2184150000003</v>
      </c>
      <c r="AI94" s="151">
        <f t="shared" si="12"/>
        <v>100189.10256818178</v>
      </c>
    </row>
    <row r="95" spans="2:35" ht="18" hidden="1" outlineLevel="1" thickBot="1" x14ac:dyDescent="0.3">
      <c r="B95" s="160">
        <v>51</v>
      </c>
      <c r="C95" s="13">
        <f t="shared" si="13"/>
        <v>772.96900000000005</v>
      </c>
      <c r="D95" s="13">
        <f t="shared" si="4"/>
        <v>81.161744999999996</v>
      </c>
      <c r="E95" s="13">
        <f t="shared" si="5"/>
        <v>0</v>
      </c>
      <c r="F95" s="13">
        <f t="shared" si="22"/>
        <v>691.80725500000005</v>
      </c>
      <c r="G95" s="151">
        <f t="shared" si="10"/>
        <v>29958.836671666657</v>
      </c>
      <c r="P95" s="160">
        <v>51</v>
      </c>
      <c r="Q95" s="13">
        <f t="shared" si="14"/>
        <v>1589.923</v>
      </c>
      <c r="R95" s="13">
        <f t="shared" si="6"/>
        <v>166.94191499999999</v>
      </c>
      <c r="S95" s="13">
        <f t="shared" si="27"/>
        <v>0</v>
      </c>
      <c r="T95" s="13">
        <f t="shared" si="23"/>
        <v>1422.9810849999999</v>
      </c>
      <c r="U95" s="151">
        <f t="shared" si="11"/>
        <v>59021.732304696947</v>
      </c>
      <c r="AD95" s="160">
        <v>51</v>
      </c>
      <c r="AE95" s="13">
        <f t="shared" si="15"/>
        <v>2628.1770000000001</v>
      </c>
      <c r="AF95" s="13">
        <f t="shared" si="8"/>
        <v>275.95858500000003</v>
      </c>
      <c r="AG95" s="13">
        <f t="shared" si="28"/>
        <v>0</v>
      </c>
      <c r="AH95" s="13">
        <f t="shared" si="24"/>
        <v>2352.2184150000003</v>
      </c>
      <c r="AI95" s="151">
        <f t="shared" si="12"/>
        <v>102541.32098318178</v>
      </c>
    </row>
    <row r="96" spans="2:35" ht="18" hidden="1" outlineLevel="1" thickBot="1" x14ac:dyDescent="0.3">
      <c r="B96" s="160">
        <v>52</v>
      </c>
      <c r="C96" s="13">
        <f t="shared" si="13"/>
        <v>772.96900000000005</v>
      </c>
      <c r="D96" s="13">
        <f t="shared" si="4"/>
        <v>81.161744999999996</v>
      </c>
      <c r="E96" s="13">
        <f t="shared" si="5"/>
        <v>0</v>
      </c>
      <c r="F96" s="13">
        <f t="shared" si="22"/>
        <v>691.80725500000005</v>
      </c>
      <c r="G96" s="151">
        <f t="shared" si="10"/>
        <v>30650.643926666657</v>
      </c>
      <c r="P96" s="160">
        <v>52</v>
      </c>
      <c r="Q96" s="13">
        <f t="shared" si="14"/>
        <v>1589.923</v>
      </c>
      <c r="R96" s="13">
        <f t="shared" si="6"/>
        <v>166.94191499999999</v>
      </c>
      <c r="S96" s="13">
        <f t="shared" si="27"/>
        <v>0</v>
      </c>
      <c r="T96" s="13">
        <f t="shared" si="23"/>
        <v>1422.9810849999999</v>
      </c>
      <c r="U96" s="151">
        <f t="shared" si="11"/>
        <v>60444.713389696946</v>
      </c>
      <c r="AD96" s="160">
        <v>52</v>
      </c>
      <c r="AE96" s="13">
        <f t="shared" si="15"/>
        <v>2628.1770000000001</v>
      </c>
      <c r="AF96" s="13">
        <f t="shared" si="8"/>
        <v>275.95858500000003</v>
      </c>
      <c r="AG96" s="13">
        <f t="shared" si="28"/>
        <v>0</v>
      </c>
      <c r="AH96" s="13">
        <f t="shared" si="24"/>
        <v>2352.2184150000003</v>
      </c>
      <c r="AI96" s="151">
        <f t="shared" si="12"/>
        <v>104893.53939818178</v>
      </c>
    </row>
    <row r="97" spans="2:35" ht="18" hidden="1" outlineLevel="1" thickBot="1" x14ac:dyDescent="0.3">
      <c r="B97" s="160">
        <v>53</v>
      </c>
      <c r="C97" s="13">
        <f t="shared" si="13"/>
        <v>772.96900000000005</v>
      </c>
      <c r="D97" s="13">
        <f t="shared" si="4"/>
        <v>81.161744999999996</v>
      </c>
      <c r="E97" s="13">
        <f t="shared" si="5"/>
        <v>0</v>
      </c>
      <c r="F97" s="13">
        <f t="shared" si="22"/>
        <v>691.80725500000005</v>
      </c>
      <c r="G97" s="151">
        <f t="shared" si="10"/>
        <v>31342.451181666656</v>
      </c>
      <c r="P97" s="160">
        <v>53</v>
      </c>
      <c r="Q97" s="13">
        <f t="shared" si="14"/>
        <v>1589.923</v>
      </c>
      <c r="R97" s="13">
        <f t="shared" si="6"/>
        <v>166.94191499999999</v>
      </c>
      <c r="S97" s="13">
        <f t="shared" si="27"/>
        <v>0</v>
      </c>
      <c r="T97" s="13">
        <f t="shared" si="23"/>
        <v>1422.9810849999999</v>
      </c>
      <c r="U97" s="151">
        <f t="shared" si="11"/>
        <v>61867.694474696946</v>
      </c>
      <c r="AD97" s="160">
        <v>53</v>
      </c>
      <c r="AE97" s="13">
        <f t="shared" si="15"/>
        <v>2628.1770000000001</v>
      </c>
      <c r="AF97" s="13">
        <f t="shared" si="8"/>
        <v>275.95858500000003</v>
      </c>
      <c r="AG97" s="13">
        <f t="shared" si="28"/>
        <v>0</v>
      </c>
      <c r="AH97" s="13">
        <f t="shared" si="24"/>
        <v>2352.2184150000003</v>
      </c>
      <c r="AI97" s="151">
        <f t="shared" si="12"/>
        <v>107245.75781318177</v>
      </c>
    </row>
    <row r="98" spans="2:35" ht="18" hidden="1" outlineLevel="1" thickBot="1" x14ac:dyDescent="0.3">
      <c r="B98" s="160">
        <v>54</v>
      </c>
      <c r="C98" s="13">
        <f t="shared" si="13"/>
        <v>772.96900000000005</v>
      </c>
      <c r="D98" s="13">
        <f t="shared" si="4"/>
        <v>81.161744999999996</v>
      </c>
      <c r="E98" s="13">
        <f t="shared" si="5"/>
        <v>0</v>
      </c>
      <c r="F98" s="13">
        <f t="shared" si="22"/>
        <v>691.80725500000005</v>
      </c>
      <c r="G98" s="151">
        <f t="shared" si="10"/>
        <v>32034.258436666656</v>
      </c>
      <c r="P98" s="160">
        <v>54</v>
      </c>
      <c r="Q98" s="13">
        <f t="shared" si="14"/>
        <v>1589.923</v>
      </c>
      <c r="R98" s="13">
        <f t="shared" si="6"/>
        <v>166.94191499999999</v>
      </c>
      <c r="S98" s="13">
        <f t="shared" si="27"/>
        <v>0</v>
      </c>
      <c r="T98" s="13">
        <f t="shared" si="23"/>
        <v>1422.9810849999999</v>
      </c>
      <c r="U98" s="151">
        <f t="shared" si="11"/>
        <v>63290.675559696945</v>
      </c>
      <c r="AD98" s="160">
        <v>54</v>
      </c>
      <c r="AE98" s="13">
        <f t="shared" si="15"/>
        <v>2628.1770000000001</v>
      </c>
      <c r="AF98" s="13">
        <f t="shared" si="8"/>
        <v>275.95858500000003</v>
      </c>
      <c r="AG98" s="13">
        <f t="shared" si="28"/>
        <v>0</v>
      </c>
      <c r="AH98" s="13">
        <f t="shared" si="24"/>
        <v>2352.2184150000003</v>
      </c>
      <c r="AI98" s="151">
        <f t="shared" si="12"/>
        <v>109597.97622818177</v>
      </c>
    </row>
    <row r="99" spans="2:35" ht="18" hidden="1" outlineLevel="1" thickBot="1" x14ac:dyDescent="0.3">
      <c r="B99" s="160">
        <v>55</v>
      </c>
      <c r="C99" s="13">
        <f t="shared" si="13"/>
        <v>772.96900000000005</v>
      </c>
      <c r="D99" s="13">
        <f t="shared" si="4"/>
        <v>81.161744999999996</v>
      </c>
      <c r="E99" s="191">
        <f>E81</f>
        <v>1064.6666666666667</v>
      </c>
      <c r="F99" s="13">
        <f t="shared" si="22"/>
        <v>0</v>
      </c>
      <c r="G99" s="151">
        <f t="shared" si="10"/>
        <v>32034.258436666656</v>
      </c>
      <c r="P99" s="160">
        <v>55</v>
      </c>
      <c r="Q99" s="13">
        <f t="shared" si="14"/>
        <v>1589.923</v>
      </c>
      <c r="R99" s="13">
        <f t="shared" si="6"/>
        <v>166.94191499999999</v>
      </c>
      <c r="S99" s="191">
        <f>S81</f>
        <v>2710.060606060606</v>
      </c>
      <c r="T99" s="13">
        <f t="shared" si="23"/>
        <v>0</v>
      </c>
      <c r="U99" s="151">
        <f t="shared" si="11"/>
        <v>63290.675559696945</v>
      </c>
      <c r="AD99" s="160">
        <v>55</v>
      </c>
      <c r="AE99" s="13">
        <f t="shared" si="15"/>
        <v>2628.1770000000001</v>
      </c>
      <c r="AF99" s="13">
        <f t="shared" si="8"/>
        <v>275.95858500000003</v>
      </c>
      <c r="AG99" s="191">
        <f>AG81</f>
        <v>3484.3636363636365</v>
      </c>
      <c r="AH99" s="13">
        <f t="shared" si="24"/>
        <v>0</v>
      </c>
      <c r="AI99" s="151">
        <f t="shared" si="12"/>
        <v>109597.97622818177</v>
      </c>
    </row>
    <row r="100" spans="2:35" ht="18" hidden="1" outlineLevel="1" thickBot="1" x14ac:dyDescent="0.3">
      <c r="B100" s="160">
        <v>56</v>
      </c>
      <c r="C100" s="13">
        <f t="shared" si="13"/>
        <v>772.96900000000005</v>
      </c>
      <c r="D100" s="13">
        <f t="shared" si="4"/>
        <v>81.161744999999996</v>
      </c>
      <c r="E100" s="13">
        <f t="shared" si="5"/>
        <v>372.85941166666669</v>
      </c>
      <c r="F100" s="13">
        <f t="shared" si="22"/>
        <v>318.94784333333337</v>
      </c>
      <c r="G100" s="151">
        <f t="shared" si="10"/>
        <v>32353.206279999991</v>
      </c>
      <c r="H100" s="32"/>
      <c r="P100" s="160">
        <v>56</v>
      </c>
      <c r="Q100" s="13">
        <f t="shared" si="14"/>
        <v>1589.923</v>
      </c>
      <c r="R100" s="13">
        <f t="shared" si="6"/>
        <v>166.94191499999999</v>
      </c>
      <c r="S100" s="13">
        <f t="shared" ref="S100:S103" si="29">IF((Q99-R99-S99)&lt;0,-(Q99-R99-S99),0)</f>
        <v>1287.0795210606061</v>
      </c>
      <c r="T100" s="13">
        <f t="shared" si="23"/>
        <v>135.90156393939378</v>
      </c>
      <c r="U100" s="151">
        <f t="shared" si="11"/>
        <v>63426.577123636336</v>
      </c>
      <c r="AD100" s="160">
        <v>56</v>
      </c>
      <c r="AE100" s="13">
        <f t="shared" si="15"/>
        <v>2628.1770000000001</v>
      </c>
      <c r="AF100" s="13">
        <f t="shared" si="8"/>
        <v>275.95858500000003</v>
      </c>
      <c r="AG100" s="13">
        <f t="shared" ref="AG100:AG103" si="30">IF((AE99-AF99-AG99)&lt;0,-(AE99-AF99-AG99),0)</f>
        <v>1132.1452213636362</v>
      </c>
      <c r="AH100" s="13">
        <f t="shared" si="24"/>
        <v>1220.0731936363641</v>
      </c>
      <c r="AI100" s="151">
        <f t="shared" si="12"/>
        <v>110818.04942181813</v>
      </c>
    </row>
    <row r="101" spans="2:35" ht="18" hidden="1" outlineLevel="1" thickBot="1" x14ac:dyDescent="0.3">
      <c r="B101" s="160">
        <v>57</v>
      </c>
      <c r="C101" s="13">
        <f t="shared" si="13"/>
        <v>772.96900000000005</v>
      </c>
      <c r="D101" s="13">
        <f t="shared" si="4"/>
        <v>81.161744999999996</v>
      </c>
      <c r="E101" s="13">
        <f t="shared" si="5"/>
        <v>0</v>
      </c>
      <c r="F101" s="13">
        <f t="shared" si="22"/>
        <v>691.80725500000005</v>
      </c>
      <c r="G101" s="151">
        <f t="shared" si="10"/>
        <v>33045.013534999991</v>
      </c>
      <c r="P101" s="160">
        <v>57</v>
      </c>
      <c r="Q101" s="13">
        <f t="shared" si="14"/>
        <v>1589.923</v>
      </c>
      <c r="R101" s="13">
        <f t="shared" si="6"/>
        <v>166.94191499999999</v>
      </c>
      <c r="S101" s="13">
        <f t="shared" si="29"/>
        <v>0</v>
      </c>
      <c r="T101" s="13">
        <f t="shared" si="23"/>
        <v>1422.9810849999999</v>
      </c>
      <c r="U101" s="151">
        <f t="shared" si="11"/>
        <v>64849.558208636336</v>
      </c>
      <c r="AD101" s="160">
        <v>57</v>
      </c>
      <c r="AE101" s="13">
        <f t="shared" si="15"/>
        <v>2628.1770000000001</v>
      </c>
      <c r="AF101" s="13">
        <f t="shared" si="8"/>
        <v>275.95858500000003</v>
      </c>
      <c r="AG101" s="13">
        <f t="shared" si="30"/>
        <v>0</v>
      </c>
      <c r="AH101" s="13">
        <f t="shared" si="24"/>
        <v>2352.2184150000003</v>
      </c>
      <c r="AI101" s="151">
        <f t="shared" si="12"/>
        <v>113170.26783681812</v>
      </c>
    </row>
    <row r="102" spans="2:35" ht="18" hidden="1" outlineLevel="1" thickBot="1" x14ac:dyDescent="0.3">
      <c r="B102" s="160">
        <v>58</v>
      </c>
      <c r="C102" s="13">
        <f t="shared" si="13"/>
        <v>772.96900000000005</v>
      </c>
      <c r="D102" s="13">
        <f t="shared" si="4"/>
        <v>81.161744999999996</v>
      </c>
      <c r="E102" s="13">
        <f t="shared" si="5"/>
        <v>0</v>
      </c>
      <c r="F102" s="13">
        <f t="shared" si="22"/>
        <v>691.80725500000005</v>
      </c>
      <c r="G102" s="151">
        <f t="shared" si="10"/>
        <v>33736.820789999991</v>
      </c>
      <c r="P102" s="160">
        <v>58</v>
      </c>
      <c r="Q102" s="13">
        <f t="shared" si="14"/>
        <v>1589.923</v>
      </c>
      <c r="R102" s="13">
        <f t="shared" si="6"/>
        <v>166.94191499999999</v>
      </c>
      <c r="S102" s="13">
        <f t="shared" si="29"/>
        <v>0</v>
      </c>
      <c r="T102" s="13">
        <f t="shared" si="23"/>
        <v>1422.9810849999999</v>
      </c>
      <c r="U102" s="151">
        <f t="shared" si="11"/>
        <v>66272.539293636335</v>
      </c>
      <c r="AD102" s="160">
        <v>58</v>
      </c>
      <c r="AE102" s="13">
        <f t="shared" si="15"/>
        <v>2628.1770000000001</v>
      </c>
      <c r="AF102" s="13">
        <f t="shared" si="8"/>
        <v>275.95858500000003</v>
      </c>
      <c r="AG102" s="13">
        <f t="shared" si="30"/>
        <v>0</v>
      </c>
      <c r="AH102" s="13">
        <f t="shared" si="24"/>
        <v>2352.2184150000003</v>
      </c>
      <c r="AI102" s="151">
        <f t="shared" si="12"/>
        <v>115522.48625181812</v>
      </c>
    </row>
    <row r="103" spans="2:35" ht="18" hidden="1" outlineLevel="1" thickBot="1" x14ac:dyDescent="0.3">
      <c r="B103" s="160">
        <v>59</v>
      </c>
      <c r="C103" s="13">
        <f t="shared" si="13"/>
        <v>772.96900000000005</v>
      </c>
      <c r="D103" s="13">
        <f t="shared" si="4"/>
        <v>81.161744999999996</v>
      </c>
      <c r="E103" s="13">
        <f t="shared" si="5"/>
        <v>0</v>
      </c>
      <c r="F103" s="13">
        <f t="shared" si="22"/>
        <v>691.80725500000005</v>
      </c>
      <c r="G103" s="151">
        <f t="shared" si="10"/>
        <v>34428.62804499999</v>
      </c>
      <c r="P103" s="160">
        <v>59</v>
      </c>
      <c r="Q103" s="13">
        <f t="shared" si="14"/>
        <v>1589.923</v>
      </c>
      <c r="R103" s="13">
        <f t="shared" si="6"/>
        <v>166.94191499999999</v>
      </c>
      <c r="S103" s="13">
        <f t="shared" si="29"/>
        <v>0</v>
      </c>
      <c r="T103" s="13">
        <f t="shared" si="23"/>
        <v>1422.9810849999999</v>
      </c>
      <c r="U103" s="151">
        <f t="shared" si="11"/>
        <v>67695.520378636342</v>
      </c>
      <c r="AD103" s="160">
        <v>59</v>
      </c>
      <c r="AE103" s="13">
        <f t="shared" si="15"/>
        <v>2628.1770000000001</v>
      </c>
      <c r="AF103" s="13">
        <f t="shared" si="8"/>
        <v>275.95858500000003</v>
      </c>
      <c r="AG103" s="13">
        <f t="shared" si="30"/>
        <v>0</v>
      </c>
      <c r="AH103" s="13">
        <f t="shared" si="24"/>
        <v>2352.2184150000003</v>
      </c>
      <c r="AI103" s="151">
        <f t="shared" si="12"/>
        <v>117874.70466681811</v>
      </c>
    </row>
    <row r="104" spans="2:35" ht="18" hidden="1" outlineLevel="1" thickBot="1" x14ac:dyDescent="0.3">
      <c r="B104" s="161">
        <v>60</v>
      </c>
      <c r="C104" s="153">
        <f t="shared" si="13"/>
        <v>772.96900000000005</v>
      </c>
      <c r="D104" s="153">
        <f t="shared" si="4"/>
        <v>81.161744999999996</v>
      </c>
      <c r="E104" s="153">
        <f>IF((C103-D103-E103)&lt;0,-(C103-D103-E103),0)</f>
        <v>0</v>
      </c>
      <c r="F104" s="153">
        <f t="shared" si="22"/>
        <v>691.80725500000005</v>
      </c>
      <c r="G104" s="155">
        <f t="shared" si="10"/>
        <v>35120.43529999999</v>
      </c>
      <c r="P104" s="161">
        <v>60</v>
      </c>
      <c r="Q104" s="153">
        <f t="shared" si="14"/>
        <v>1589.923</v>
      </c>
      <c r="R104" s="153">
        <f t="shared" si="6"/>
        <v>166.94191499999999</v>
      </c>
      <c r="S104" s="153">
        <f>IF((Q103-R103-S103)&lt;0,-(Q103-R103-S103),0)</f>
        <v>0</v>
      </c>
      <c r="T104" s="153">
        <f t="shared" si="23"/>
        <v>1422.9810849999999</v>
      </c>
      <c r="U104" s="155">
        <f t="shared" si="11"/>
        <v>69118.501463636348</v>
      </c>
      <c r="AD104" s="161">
        <v>60</v>
      </c>
      <c r="AE104" s="153">
        <f t="shared" si="15"/>
        <v>2628.1770000000001</v>
      </c>
      <c r="AF104" s="153">
        <f t="shared" si="8"/>
        <v>275.95858500000003</v>
      </c>
      <c r="AG104" s="153">
        <f>IF((AE103-AF103-AG103)&lt;0,-(AE103-AF103-AG103),0)</f>
        <v>0</v>
      </c>
      <c r="AH104" s="153">
        <f t="shared" si="24"/>
        <v>2352.2184150000003</v>
      </c>
      <c r="AI104" s="155">
        <f t="shared" si="12"/>
        <v>120226.92308181811</v>
      </c>
    </row>
    <row r="105" spans="2:35" collapsed="1" x14ac:dyDescent="0.25">
      <c r="U105" s="32"/>
    </row>
    <row r="106" spans="2:35" x14ac:dyDescent="0.25">
      <c r="G106" s="32"/>
      <c r="U106" s="32"/>
    </row>
  </sheetData>
  <mergeCells count="107">
    <mergeCell ref="B41:M41"/>
    <mergeCell ref="P41:AA41"/>
    <mergeCell ref="AD41:AO41"/>
    <mergeCell ref="B1:AP2"/>
    <mergeCell ref="P40:AA40"/>
    <mergeCell ref="AD40:AO40"/>
    <mergeCell ref="B39:M39"/>
    <mergeCell ref="AJ19:AO19"/>
    <mergeCell ref="AD20:AH20"/>
    <mergeCell ref="P19:T19"/>
    <mergeCell ref="V19:AA19"/>
    <mergeCell ref="P39:AA39"/>
    <mergeCell ref="AD22:AH22"/>
    <mergeCell ref="AJ22:AO22"/>
    <mergeCell ref="AD23:AO23"/>
    <mergeCell ref="AD25:AH25"/>
    <mergeCell ref="AJ25:AO25"/>
    <mergeCell ref="AD36:AO36"/>
    <mergeCell ref="AD37:AO37"/>
    <mergeCell ref="AD38:AO38"/>
    <mergeCell ref="AD39:AO39"/>
    <mergeCell ref="AD30:AH30"/>
    <mergeCell ref="AD11:AP11"/>
    <mergeCell ref="AD13:AP13"/>
    <mergeCell ref="AD17:AP17"/>
    <mergeCell ref="AD18:AH18"/>
    <mergeCell ref="P11:AB11"/>
    <mergeCell ref="P13:AB13"/>
    <mergeCell ref="P17:AB17"/>
    <mergeCell ref="P18:T18"/>
    <mergeCell ref="V18:AA18"/>
    <mergeCell ref="AJ18:AO18"/>
    <mergeCell ref="P30:T30"/>
    <mergeCell ref="P29:T29"/>
    <mergeCell ref="V20:AA20"/>
    <mergeCell ref="P21:T21"/>
    <mergeCell ref="V21:AA21"/>
    <mergeCell ref="P20:T20"/>
    <mergeCell ref="AD27:AP27"/>
    <mergeCell ref="P25:T25"/>
    <mergeCell ref="V25:AA25"/>
    <mergeCell ref="P27:AB27"/>
    <mergeCell ref="P22:T22"/>
    <mergeCell ref="V22:AA22"/>
    <mergeCell ref="P23:AA23"/>
    <mergeCell ref="AJ20:AO20"/>
    <mergeCell ref="AJ21:AO21"/>
    <mergeCell ref="P34:AB34"/>
    <mergeCell ref="P31:T31"/>
    <mergeCell ref="V31:AA31"/>
    <mergeCell ref="AJ28:AO28"/>
    <mergeCell ref="P38:AA38"/>
    <mergeCell ref="P36:AA36"/>
    <mergeCell ref="P37:AA37"/>
    <mergeCell ref="AD29:AH29"/>
    <mergeCell ref="AJ29:AO29"/>
    <mergeCell ref="P32:AA32"/>
    <mergeCell ref="AD31:AH31"/>
    <mergeCell ref="AJ31:AO31"/>
    <mergeCell ref="AD32:AO32"/>
    <mergeCell ref="AD34:AP34"/>
    <mergeCell ref="AJ30:AO30"/>
    <mergeCell ref="V30:AA30"/>
    <mergeCell ref="V29:AA29"/>
    <mergeCell ref="V28:AA28"/>
    <mergeCell ref="P28:T28"/>
    <mergeCell ref="B40:M40"/>
    <mergeCell ref="H25:M25"/>
    <mergeCell ref="B32:M32"/>
    <mergeCell ref="B28:F28"/>
    <mergeCell ref="B29:F29"/>
    <mergeCell ref="H28:M28"/>
    <mergeCell ref="H29:M29"/>
    <mergeCell ref="B31:F31"/>
    <mergeCell ref="H31:M31"/>
    <mergeCell ref="B30:F30"/>
    <mergeCell ref="H30:M30"/>
    <mergeCell ref="B34:N34"/>
    <mergeCell ref="B36:M36"/>
    <mergeCell ref="B37:M37"/>
    <mergeCell ref="B38:M38"/>
    <mergeCell ref="B27:N27"/>
    <mergeCell ref="B25:F25"/>
    <mergeCell ref="B43:G43"/>
    <mergeCell ref="P43:U43"/>
    <mergeCell ref="AD43:AI43"/>
    <mergeCell ref="B13:N13"/>
    <mergeCell ref="B17:N17"/>
    <mergeCell ref="AD21:AH21"/>
    <mergeCell ref="B4:E5"/>
    <mergeCell ref="G4:K4"/>
    <mergeCell ref="B6:B8"/>
    <mergeCell ref="E6:E8"/>
    <mergeCell ref="B11:N11"/>
    <mergeCell ref="B18:F18"/>
    <mergeCell ref="H18:M18"/>
    <mergeCell ref="B19:F19"/>
    <mergeCell ref="B21:F21"/>
    <mergeCell ref="B20:F20"/>
    <mergeCell ref="H19:M19"/>
    <mergeCell ref="H20:M20"/>
    <mergeCell ref="H21:M21"/>
    <mergeCell ref="H22:M22"/>
    <mergeCell ref="B23:M23"/>
    <mergeCell ref="B22:F22"/>
    <mergeCell ref="AD28:AH28"/>
    <mergeCell ref="AD19:AH1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B0F7-B698-4A8F-9BC6-BCEFCEC70888}">
  <dimension ref="B1:I10"/>
  <sheetViews>
    <sheetView workbookViewId="0">
      <selection activeCell="G5" sqref="G5"/>
    </sheetView>
  </sheetViews>
  <sheetFormatPr defaultColWidth="9.140625" defaultRowHeight="16.5" x14ac:dyDescent="0.25"/>
  <cols>
    <col min="1" max="1" width="7.5703125" style="1" customWidth="1"/>
    <col min="2" max="7" width="9.140625" style="1"/>
    <col min="8" max="8" width="10.28515625" style="1" customWidth="1"/>
    <col min="9" max="9" width="9.85546875" style="1" customWidth="1"/>
    <col min="10" max="16384" width="9.140625" style="1"/>
  </cols>
  <sheetData>
    <row r="1" spans="2:9" ht="18" thickTop="1" thickBot="1" x14ac:dyDescent="0.3">
      <c r="B1" s="414" t="s">
        <v>222</v>
      </c>
      <c r="C1" s="415"/>
      <c r="D1" s="415"/>
      <c r="E1" s="415"/>
      <c r="F1" s="415"/>
      <c r="G1" s="415"/>
      <c r="H1" s="415"/>
      <c r="I1" s="416"/>
    </row>
    <row r="2" spans="2:9" ht="17.25" thickBot="1" x14ac:dyDescent="0.3">
      <c r="B2" s="417"/>
      <c r="C2" s="418"/>
      <c r="D2" s="418"/>
      <c r="E2" s="418"/>
      <c r="F2" s="418"/>
      <c r="G2" s="418"/>
      <c r="H2" s="418"/>
      <c r="I2" s="419"/>
    </row>
    <row r="3" spans="2:9" ht="18" thickBot="1" x14ac:dyDescent="0.3">
      <c r="B3" s="420" t="s">
        <v>223</v>
      </c>
      <c r="C3" s="421"/>
      <c r="D3" s="421"/>
      <c r="E3" s="421" t="s">
        <v>224</v>
      </c>
      <c r="F3" s="421"/>
      <c r="G3" s="166" t="s">
        <v>225</v>
      </c>
      <c r="H3" s="421" t="s">
        <v>226</v>
      </c>
      <c r="I3" s="422"/>
    </row>
    <row r="4" spans="2:9" ht="18" thickBot="1" x14ac:dyDescent="0.3">
      <c r="B4" s="408" t="s">
        <v>207</v>
      </c>
      <c r="C4" s="409"/>
      <c r="D4" s="409"/>
      <c r="E4" s="412">
        <v>519.9</v>
      </c>
      <c r="F4" s="412"/>
      <c r="G4" s="152">
        <v>1</v>
      </c>
      <c r="H4" s="412">
        <f t="shared" ref="H4:H9" si="0">E4*G4</f>
        <v>519.9</v>
      </c>
      <c r="I4" s="413"/>
    </row>
    <row r="5" spans="2:9" ht="18" thickBot="1" x14ac:dyDescent="0.3">
      <c r="B5" s="408" t="s">
        <v>227</v>
      </c>
      <c r="C5" s="409"/>
      <c r="D5" s="409"/>
      <c r="E5" s="410">
        <v>779.9</v>
      </c>
      <c r="F5" s="410"/>
      <c r="G5" s="185">
        <v>1</v>
      </c>
      <c r="H5" s="410">
        <f t="shared" si="0"/>
        <v>779.9</v>
      </c>
      <c r="I5" s="411"/>
    </row>
    <row r="6" spans="2:9" ht="18" thickBot="1" x14ac:dyDescent="0.3">
      <c r="B6" s="408" t="s">
        <v>228</v>
      </c>
      <c r="C6" s="409"/>
      <c r="D6" s="409"/>
      <c r="E6" s="412">
        <v>1039.9000000000001</v>
      </c>
      <c r="F6" s="412"/>
      <c r="G6" s="152">
        <v>1</v>
      </c>
      <c r="H6" s="412">
        <f t="shared" si="0"/>
        <v>1039.9000000000001</v>
      </c>
      <c r="I6" s="413"/>
    </row>
    <row r="7" spans="2:9" ht="18" thickBot="1" x14ac:dyDescent="0.3">
      <c r="B7" s="408" t="s">
        <v>229</v>
      </c>
      <c r="C7" s="409"/>
      <c r="D7" s="409"/>
      <c r="E7" s="410">
        <v>1299.9000000000001</v>
      </c>
      <c r="F7" s="410"/>
      <c r="G7" s="185">
        <v>1</v>
      </c>
      <c r="H7" s="410">
        <f t="shared" si="0"/>
        <v>1299.9000000000001</v>
      </c>
      <c r="I7" s="411"/>
    </row>
    <row r="8" spans="2:9" ht="18" thickBot="1" x14ac:dyDescent="0.3">
      <c r="B8" s="408" t="s">
        <v>230</v>
      </c>
      <c r="C8" s="409"/>
      <c r="D8" s="409"/>
      <c r="E8" s="412">
        <v>1559.9</v>
      </c>
      <c r="F8" s="412"/>
      <c r="G8" s="152">
        <v>1</v>
      </c>
      <c r="H8" s="412">
        <f t="shared" si="0"/>
        <v>1559.9</v>
      </c>
      <c r="I8" s="413"/>
    </row>
    <row r="9" spans="2:9" ht="18" thickBot="1" x14ac:dyDescent="0.3">
      <c r="B9" s="404" t="s">
        <v>231</v>
      </c>
      <c r="C9" s="405"/>
      <c r="D9" s="405"/>
      <c r="E9" s="406">
        <v>1729.9</v>
      </c>
      <c r="F9" s="406"/>
      <c r="G9" s="186">
        <v>1</v>
      </c>
      <c r="H9" s="406">
        <f t="shared" si="0"/>
        <v>1729.9</v>
      </c>
      <c r="I9" s="407"/>
    </row>
    <row r="10" spans="2:9" ht="17.25" thickTop="1" x14ac:dyDescent="0.25"/>
  </sheetData>
  <mergeCells count="22">
    <mergeCell ref="B1:I2"/>
    <mergeCell ref="B3:D3"/>
    <mergeCell ref="E3:F3"/>
    <mergeCell ref="H3:I3"/>
    <mergeCell ref="B4:D4"/>
    <mergeCell ref="E4:F4"/>
    <mergeCell ref="H4:I4"/>
    <mergeCell ref="B5:D5"/>
    <mergeCell ref="E5:F5"/>
    <mergeCell ref="H5:I5"/>
    <mergeCell ref="B6:D6"/>
    <mergeCell ref="E6:F6"/>
    <mergeCell ref="H6:I6"/>
    <mergeCell ref="B9:D9"/>
    <mergeCell ref="E9:F9"/>
    <mergeCell ref="H9:I9"/>
    <mergeCell ref="B7:D7"/>
    <mergeCell ref="E7:F7"/>
    <mergeCell ref="H7:I7"/>
    <mergeCell ref="B8:D8"/>
    <mergeCell ref="E8:F8"/>
    <mergeCell ref="H8:I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UNITÁRIO</vt:lpstr>
      <vt:lpstr>Fluxo De Faturamento</vt:lpstr>
      <vt:lpstr>Fluxo de F. Líquido</vt:lpstr>
      <vt:lpstr>Venda Franquiadora</vt:lpstr>
      <vt:lpstr>Venda</vt:lpstr>
      <vt:lpstr>Performance</vt:lpstr>
      <vt:lpstr>Apt. Padrão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Foz Sustentável</dc:creator>
  <cp:lastModifiedBy>Ayrton Foz</cp:lastModifiedBy>
  <dcterms:created xsi:type="dcterms:W3CDTF">2015-06-05T18:19:34Z</dcterms:created>
  <dcterms:modified xsi:type="dcterms:W3CDTF">2024-10-02T18:47:26Z</dcterms:modified>
</cp:coreProperties>
</file>